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ndo Concursable\FSEV SELECCIONES\2020\1 Llamado Suelos\"/>
    </mc:Choice>
  </mc:AlternateContent>
  <workbookProtection workbookAlgorithmName="SHA-512" workbookHashValue="t56IEpuWiYvayo9TETlEuRA9JNydmpJwwfAVXQArd5KqgV5gVKdEzds60+8upq44/TuODSeQyOcbtYcZBKaOtg==" workbookSaltValue="9MeOqIjmE1D2sVUfdh/LaQ==" workbookSpinCount="100000" lockStructure="1"/>
  <bookViews>
    <workbookView xWindow="-120" yWindow="-120" windowWidth="20730" windowHeight="11160" tabRatio="540"/>
  </bookViews>
  <sheets>
    <sheet name="Serie subsidio y ahorro" sheetId="19" r:id="rId1"/>
    <sheet name="Hoja3" sheetId="20" state="hidden" r:id="rId2"/>
  </sheets>
  <definedNames>
    <definedName name="_xlnm.Print_Area" localSheetId="0">'Serie subsidio y ahorro'!$A$7:$I$13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0" l="1"/>
  <c r="B2" i="20" s="1"/>
  <c r="A43" i="19" l="1"/>
  <c r="D43" i="19"/>
  <c r="N43" i="19" s="1"/>
  <c r="A44" i="19"/>
  <c r="D44" i="19"/>
  <c r="N44" i="19" s="1"/>
  <c r="A45" i="19"/>
  <c r="D45" i="19"/>
  <c r="A46" i="19"/>
  <c r="D46" i="19"/>
  <c r="N46" i="19" s="1"/>
  <c r="B35" i="19"/>
  <c r="B43" i="19" s="1"/>
  <c r="D35" i="19"/>
  <c r="N35" i="19" s="1"/>
  <c r="B36" i="19"/>
  <c r="B44" i="19" s="1"/>
  <c r="D36" i="19"/>
  <c r="N36" i="19" s="1"/>
  <c r="B37" i="19"/>
  <c r="B45" i="19" s="1"/>
  <c r="D37" i="19"/>
  <c r="B38" i="19"/>
  <c r="D38" i="19"/>
  <c r="N38" i="19" s="1"/>
  <c r="A39" i="19"/>
  <c r="A40" i="19"/>
  <c r="A41" i="19"/>
  <c r="A42" i="19"/>
  <c r="E43" i="19" l="1"/>
  <c r="G43" i="19" s="1"/>
  <c r="I43" i="19" s="1"/>
  <c r="K43" i="19" s="1"/>
  <c r="O46" i="19"/>
  <c r="Q46" i="19" s="1"/>
  <c r="P46" i="19" s="1"/>
  <c r="R46" i="19" s="1"/>
  <c r="T46" i="19" s="1"/>
  <c r="O35" i="19"/>
  <c r="Q35" i="19" s="1"/>
  <c r="S35" i="19" s="1"/>
  <c r="U35" i="19" s="1"/>
  <c r="E38" i="19"/>
  <c r="G38" i="19" s="1"/>
  <c r="F38" i="19" s="1"/>
  <c r="H38" i="19" s="1"/>
  <c r="J38" i="19" s="1"/>
  <c r="E36" i="19"/>
  <c r="G36" i="19" s="1"/>
  <c r="F36" i="19" s="1"/>
  <c r="H36" i="19" s="1"/>
  <c r="J36" i="19" s="1"/>
  <c r="O44" i="19"/>
  <c r="Q44" i="19" s="1"/>
  <c r="P44" i="19" s="1"/>
  <c r="R44" i="19" s="1"/>
  <c r="T44" i="19" s="1"/>
  <c r="O43" i="19"/>
  <c r="Q43" i="19" s="1"/>
  <c r="S43" i="19" s="1"/>
  <c r="U43" i="19" s="1"/>
  <c r="O36" i="19"/>
  <c r="Q36" i="19" s="1"/>
  <c r="P36" i="19" s="1"/>
  <c r="R36" i="19" s="1"/>
  <c r="T36" i="19" s="1"/>
  <c r="E37" i="19"/>
  <c r="G37" i="19" s="1"/>
  <c r="F37" i="19" s="1"/>
  <c r="H37" i="19" s="1"/>
  <c r="J37" i="19" s="1"/>
  <c r="E45" i="19"/>
  <c r="G45" i="19" s="1"/>
  <c r="I45" i="19" s="1"/>
  <c r="K45" i="19" s="1"/>
  <c r="E35" i="19"/>
  <c r="G35" i="19" s="1"/>
  <c r="I35" i="19" s="1"/>
  <c r="K35" i="19" s="1"/>
  <c r="E46" i="19"/>
  <c r="G46" i="19" s="1"/>
  <c r="F46" i="19" s="1"/>
  <c r="H46" i="19" s="1"/>
  <c r="J46" i="19" s="1"/>
  <c r="N45" i="19"/>
  <c r="O45" i="19" s="1"/>
  <c r="Q45" i="19" s="1"/>
  <c r="S45" i="19" s="1"/>
  <c r="U45" i="19" s="1"/>
  <c r="B46" i="19"/>
  <c r="N37" i="19"/>
  <c r="O37" i="19" s="1"/>
  <c r="Q37" i="19" s="1"/>
  <c r="P37" i="19" s="1"/>
  <c r="R37" i="19" s="1"/>
  <c r="T37" i="19" s="1"/>
  <c r="E44" i="19"/>
  <c r="G44" i="19" s="1"/>
  <c r="I44" i="19" s="1"/>
  <c r="K44" i="19" s="1"/>
  <c r="O38" i="19"/>
  <c r="Q38" i="19" s="1"/>
  <c r="B31" i="19"/>
  <c r="B39" i="19" s="1"/>
  <c r="D31" i="19"/>
  <c r="N31" i="19" s="1"/>
  <c r="D39" i="19"/>
  <c r="B32" i="19"/>
  <c r="B40" i="19" s="1"/>
  <c r="D32" i="19"/>
  <c r="D40" i="19"/>
  <c r="B33" i="19"/>
  <c r="B41" i="19" s="1"/>
  <c r="D33" i="19"/>
  <c r="D41" i="19"/>
  <c r="B34" i="19"/>
  <c r="B42" i="19" s="1"/>
  <c r="D34" i="19"/>
  <c r="D42" i="19"/>
  <c r="B29" i="19"/>
  <c r="D29" i="19"/>
  <c r="B30" i="19"/>
  <c r="D30" i="19"/>
  <c r="N30" i="19" s="1"/>
  <c r="B18" i="19"/>
  <c r="D18" i="19"/>
  <c r="N18" i="19" s="1"/>
  <c r="B19" i="19"/>
  <c r="D19" i="19"/>
  <c r="N19" i="19" s="1"/>
  <c r="B20" i="19"/>
  <c r="D20" i="19"/>
  <c r="N20" i="19" s="1"/>
  <c r="B21" i="19"/>
  <c r="D21" i="19"/>
  <c r="N21" i="19" s="1"/>
  <c r="B22" i="19"/>
  <c r="D22" i="19"/>
  <c r="N22" i="19" s="1"/>
  <c r="B23" i="19"/>
  <c r="D23" i="19"/>
  <c r="N23" i="19" s="1"/>
  <c r="B24" i="19"/>
  <c r="D24" i="19"/>
  <c r="N24" i="19" s="1"/>
  <c r="B25" i="19"/>
  <c r="D25" i="19"/>
  <c r="N25" i="19" s="1"/>
  <c r="B26" i="19"/>
  <c r="D26" i="19"/>
  <c r="N26" i="19" s="1"/>
  <c r="B27" i="19"/>
  <c r="D27" i="19"/>
  <c r="N27" i="19" s="1"/>
  <c r="B28" i="19"/>
  <c r="D28" i="19"/>
  <c r="N28" i="19" s="1"/>
  <c r="D17" i="19"/>
  <c r="N17" i="19" s="1"/>
  <c r="D16" i="19"/>
  <c r="B17" i="19"/>
  <c r="B16" i="19"/>
  <c r="P35" i="19" l="1"/>
  <c r="R35" i="19" s="1"/>
  <c r="T35" i="19" s="1"/>
  <c r="F45" i="19"/>
  <c r="H45" i="19" s="1"/>
  <c r="J45" i="19" s="1"/>
  <c r="F43" i="19"/>
  <c r="H43" i="19" s="1"/>
  <c r="J43" i="19" s="1"/>
  <c r="P43" i="19"/>
  <c r="R43" i="19" s="1"/>
  <c r="T43" i="19" s="1"/>
  <c r="I38" i="19"/>
  <c r="K38" i="19" s="1"/>
  <c r="P45" i="19"/>
  <c r="R45" i="19" s="1"/>
  <c r="T45" i="19" s="1"/>
  <c r="S36" i="19"/>
  <c r="U36" i="19" s="1"/>
  <c r="I46" i="19"/>
  <c r="K46" i="19" s="1"/>
  <c r="F44" i="19"/>
  <c r="H44" i="19" s="1"/>
  <c r="J44" i="19" s="1"/>
  <c r="S46" i="19"/>
  <c r="U46" i="19" s="1"/>
  <c r="I37" i="19"/>
  <c r="K37" i="19" s="1"/>
  <c r="I36" i="19"/>
  <c r="K36" i="19" s="1"/>
  <c r="F35" i="19"/>
  <c r="H35" i="19" s="1"/>
  <c r="J35" i="19" s="1"/>
  <c r="S37" i="19"/>
  <c r="U37" i="19" s="1"/>
  <c r="S44" i="19"/>
  <c r="U44" i="19" s="1"/>
  <c r="S38" i="19"/>
  <c r="U38" i="19" s="1"/>
  <c r="P38" i="19"/>
  <c r="R38" i="19" s="1"/>
  <c r="T38" i="19" s="1"/>
  <c r="E16" i="19"/>
  <c r="E17" i="19"/>
  <c r="G17" i="19" s="1"/>
  <c r="F17" i="19" s="1"/>
  <c r="H17" i="19" s="1"/>
  <c r="J17" i="19" s="1"/>
  <c r="O17" i="19"/>
  <c r="E20" i="19"/>
  <c r="G20" i="19" s="1"/>
  <c r="F20" i="19" s="1"/>
  <c r="H20" i="19" s="1"/>
  <c r="J20" i="19" s="1"/>
  <c r="O20" i="19"/>
  <c r="E32" i="19"/>
  <c r="G32" i="19" s="1"/>
  <c r="F32" i="19" s="1"/>
  <c r="H32" i="19" s="1"/>
  <c r="J32" i="19" s="1"/>
  <c r="E25" i="19"/>
  <c r="G25" i="19" s="1"/>
  <c r="F25" i="19" s="1"/>
  <c r="H25" i="19" s="1"/>
  <c r="J25" i="19" s="1"/>
  <c r="O25" i="19"/>
  <c r="O30" i="19"/>
  <c r="Q30" i="19" s="1"/>
  <c r="E30" i="19"/>
  <c r="G30" i="19" s="1"/>
  <c r="I30" i="19" s="1"/>
  <c r="K30" i="19" s="1"/>
  <c r="O22" i="19"/>
  <c r="Q22" i="19" s="1"/>
  <c r="P22" i="19" s="1"/>
  <c r="R22" i="19" s="1"/>
  <c r="T22" i="19" s="1"/>
  <c r="E22" i="19"/>
  <c r="G22" i="19" s="1"/>
  <c r="F22" i="19" s="1"/>
  <c r="H22" i="19" s="1"/>
  <c r="J22" i="19" s="1"/>
  <c r="E34" i="19"/>
  <c r="G34" i="19" s="1"/>
  <c r="E23" i="19"/>
  <c r="G23" i="19" s="1"/>
  <c r="F23" i="19" s="1"/>
  <c r="H23" i="19" s="1"/>
  <c r="J23" i="19" s="1"/>
  <c r="O23" i="19"/>
  <c r="E27" i="19"/>
  <c r="G27" i="19" s="1"/>
  <c r="I27" i="19" s="1"/>
  <c r="K27" i="19" s="1"/>
  <c r="O27" i="19"/>
  <c r="Q27" i="19" s="1"/>
  <c r="E19" i="19"/>
  <c r="G19" i="19" s="1"/>
  <c r="F19" i="19" s="1"/>
  <c r="H19" i="19" s="1"/>
  <c r="J19" i="19" s="1"/>
  <c r="O19" i="19"/>
  <c r="Q19" i="19" s="1"/>
  <c r="E31" i="19"/>
  <c r="G31" i="19" s="1"/>
  <c r="I31" i="19" s="1"/>
  <c r="K31" i="19" s="1"/>
  <c r="O31" i="19"/>
  <c r="E28" i="19"/>
  <c r="G28" i="19" s="1"/>
  <c r="F28" i="19" s="1"/>
  <c r="H28" i="19" s="1"/>
  <c r="J28" i="19" s="1"/>
  <c r="O28" i="19"/>
  <c r="O24" i="19"/>
  <c r="Q24" i="19" s="1"/>
  <c r="P24" i="19" s="1"/>
  <c r="R24" i="19" s="1"/>
  <c r="T24" i="19" s="1"/>
  <c r="E24" i="19"/>
  <c r="G24" i="19" s="1"/>
  <c r="F24" i="19" s="1"/>
  <c r="H24" i="19" s="1"/>
  <c r="J24" i="19" s="1"/>
  <c r="E29" i="19"/>
  <c r="G29" i="19" s="1"/>
  <c r="E21" i="19"/>
  <c r="G21" i="19" s="1"/>
  <c r="O21" i="19"/>
  <c r="Q21" i="19" s="1"/>
  <c r="S21" i="19" s="1"/>
  <c r="U21" i="19" s="1"/>
  <c r="E33" i="19"/>
  <c r="G33" i="19" s="1"/>
  <c r="E26" i="19"/>
  <c r="G26" i="19" s="1"/>
  <c r="O26" i="19"/>
  <c r="E18" i="19"/>
  <c r="G18" i="19" s="1"/>
  <c r="F18" i="19" s="1"/>
  <c r="H18" i="19" s="1"/>
  <c r="J18" i="19" s="1"/>
  <c r="O18" i="19"/>
  <c r="Q18" i="19" s="1"/>
  <c r="E40" i="19"/>
  <c r="G40" i="19" s="1"/>
  <c r="F40" i="19" s="1"/>
  <c r="H40" i="19" s="1"/>
  <c r="J40" i="19" s="1"/>
  <c r="N39" i="19"/>
  <c r="O39" i="19" s="1"/>
  <c r="Q39" i="19" s="1"/>
  <c r="E39" i="19"/>
  <c r="G39" i="19" s="1"/>
  <c r="F39" i="19" s="1"/>
  <c r="H39" i="19" s="1"/>
  <c r="J39" i="19" s="1"/>
  <c r="E42" i="19"/>
  <c r="G42" i="19" s="1"/>
  <c r="N41" i="19"/>
  <c r="O41" i="19" s="1"/>
  <c r="Q41" i="19" s="1"/>
  <c r="E41" i="19"/>
  <c r="G41" i="19" s="1"/>
  <c r="F41" i="19" s="1"/>
  <c r="H41" i="19" s="1"/>
  <c r="J41" i="19" s="1"/>
  <c r="N34" i="19"/>
  <c r="O34" i="19" s="1"/>
  <c r="N29" i="19"/>
  <c r="O29" i="19" s="1"/>
  <c r="N33" i="19"/>
  <c r="O33" i="19" s="1"/>
  <c r="N40" i="19"/>
  <c r="O40" i="19" s="1"/>
  <c r="Q40" i="19" s="1"/>
  <c r="N32" i="19"/>
  <c r="O32" i="19" s="1"/>
  <c r="N42" i="19"/>
  <c r="O42" i="19" s="1"/>
  <c r="Q42" i="19" s="1"/>
  <c r="N16" i="19"/>
  <c r="O16" i="19" s="1"/>
  <c r="Q31" i="19" l="1"/>
  <c r="P31" i="19" s="1"/>
  <c r="R31" i="19" s="1"/>
  <c r="T31" i="19" s="1"/>
  <c r="I29" i="19"/>
  <c r="K29" i="19" s="1"/>
  <c r="F29" i="19"/>
  <c r="H29" i="19" s="1"/>
  <c r="J29" i="19" s="1"/>
  <c r="F34" i="19"/>
  <c r="H34" i="19" s="1"/>
  <c r="J34" i="19" s="1"/>
  <c r="I34" i="19"/>
  <c r="K34" i="19" s="1"/>
  <c r="F33" i="19"/>
  <c r="H33" i="19" s="1"/>
  <c r="J33" i="19" s="1"/>
  <c r="I33" i="19"/>
  <c r="K33" i="19" s="1"/>
  <c r="F21" i="19"/>
  <c r="H21" i="19" s="1"/>
  <c r="J21" i="19" s="1"/>
  <c r="I21" i="19"/>
  <c r="K21" i="19" s="1"/>
  <c r="Q29" i="19"/>
  <c r="S29" i="19" s="1"/>
  <c r="U29" i="19" s="1"/>
  <c r="F42" i="19"/>
  <c r="H42" i="19" s="1"/>
  <c r="J42" i="19" s="1"/>
  <c r="I42" i="19"/>
  <c r="K42" i="19" s="1"/>
  <c r="I41" i="19"/>
  <c r="K41" i="19" s="1"/>
  <c r="I18" i="19"/>
  <c r="K18" i="19" s="1"/>
  <c r="I39" i="19"/>
  <c r="K39" i="19" s="1"/>
  <c r="F30" i="19"/>
  <c r="H30" i="19" s="1"/>
  <c r="J30" i="19" s="1"/>
  <c r="F27" i="19"/>
  <c r="H27" i="19" s="1"/>
  <c r="J27" i="19" s="1"/>
  <c r="I25" i="19"/>
  <c r="K25" i="19" s="1"/>
  <c r="P21" i="19"/>
  <c r="R21" i="19" s="1"/>
  <c r="T21" i="19" s="1"/>
  <c r="I24" i="19"/>
  <c r="K24" i="19" s="1"/>
  <c r="I22" i="19"/>
  <c r="K22" i="19" s="1"/>
  <c r="S24" i="19"/>
  <c r="U24" i="19" s="1"/>
  <c r="I19" i="19"/>
  <c r="K19" i="19" s="1"/>
  <c r="S22" i="19"/>
  <c r="U22" i="19" s="1"/>
  <c r="F31" i="19"/>
  <c r="H31" i="19" s="1"/>
  <c r="J31" i="19" s="1"/>
  <c r="I23" i="19"/>
  <c r="K23" i="19" s="1"/>
  <c r="I32" i="19"/>
  <c r="K32" i="19" s="1"/>
  <c r="I40" i="19"/>
  <c r="K40" i="19" s="1"/>
  <c r="P39" i="19"/>
  <c r="R39" i="19" s="1"/>
  <c r="T39" i="19" s="1"/>
  <c r="S39" i="19"/>
  <c r="U39" i="19" s="1"/>
  <c r="S31" i="19"/>
  <c r="U31" i="19" s="1"/>
  <c r="P30" i="19"/>
  <c r="R30" i="19" s="1"/>
  <c r="T30" i="19" s="1"/>
  <c r="S30" i="19"/>
  <c r="U30" i="19" s="1"/>
  <c r="Q20" i="19"/>
  <c r="Q28" i="19"/>
  <c r="P27" i="19"/>
  <c r="R27" i="19" s="1"/>
  <c r="T27" i="19" s="1"/>
  <c r="S27" i="19"/>
  <c r="U27" i="19" s="1"/>
  <c r="Q26" i="19"/>
  <c r="Q25" i="19"/>
  <c r="I28" i="19"/>
  <c r="K28" i="19" s="1"/>
  <c r="P19" i="19"/>
  <c r="R19" i="19" s="1"/>
  <c r="T19" i="19" s="1"/>
  <c r="S19" i="19"/>
  <c r="U19" i="19" s="1"/>
  <c r="F26" i="19"/>
  <c r="H26" i="19" s="1"/>
  <c r="J26" i="19" s="1"/>
  <c r="I26" i="19"/>
  <c r="K26" i="19" s="1"/>
  <c r="P18" i="19"/>
  <c r="R18" i="19" s="1"/>
  <c r="T18" i="19" s="1"/>
  <c r="S18" i="19"/>
  <c r="U18" i="19" s="1"/>
  <c r="Q23" i="19"/>
  <c r="I20" i="19"/>
  <c r="K20" i="19" s="1"/>
  <c r="I17" i="19"/>
  <c r="K17" i="19" s="1"/>
  <c r="Q17" i="19"/>
  <c r="G16" i="19"/>
  <c r="F16" i="19" s="1"/>
  <c r="H16" i="19" s="1"/>
  <c r="J16" i="19" s="1"/>
  <c r="Q16" i="19"/>
  <c r="P16" i="19" s="1"/>
  <c r="R16" i="19" s="1"/>
  <c r="P29" i="19" l="1"/>
  <c r="R29" i="19" s="1"/>
  <c r="T29" i="19" s="1"/>
  <c r="Q33" i="19"/>
  <c r="Q32" i="19"/>
  <c r="Q34" i="19"/>
  <c r="S42" i="19"/>
  <c r="U42" i="19" s="1"/>
  <c r="P26" i="19"/>
  <c r="R26" i="19" s="1"/>
  <c r="T26" i="19" s="1"/>
  <c r="S26" i="19"/>
  <c r="U26" i="19" s="1"/>
  <c r="P20" i="19"/>
  <c r="R20" i="19" s="1"/>
  <c r="T20" i="19" s="1"/>
  <c r="S20" i="19"/>
  <c r="U20" i="19" s="1"/>
  <c r="P25" i="19"/>
  <c r="R25" i="19" s="1"/>
  <c r="T25" i="19" s="1"/>
  <c r="S25" i="19"/>
  <c r="U25" i="19" s="1"/>
  <c r="P23" i="19"/>
  <c r="R23" i="19" s="1"/>
  <c r="T23" i="19" s="1"/>
  <c r="S23" i="19"/>
  <c r="U23" i="19" s="1"/>
  <c r="P28" i="19"/>
  <c r="R28" i="19" s="1"/>
  <c r="T28" i="19" s="1"/>
  <c r="S28" i="19"/>
  <c r="U28" i="19" s="1"/>
  <c r="P17" i="19"/>
  <c r="R17" i="19" s="1"/>
  <c r="T17" i="19" s="1"/>
  <c r="S17" i="19"/>
  <c r="U17" i="19" s="1"/>
  <c r="I16" i="19"/>
  <c r="K16" i="19" s="1"/>
  <c r="T16" i="19"/>
  <c r="S16" i="19"/>
  <c r="P41" i="19" l="1"/>
  <c r="R41" i="19" s="1"/>
  <c r="T41" i="19" s="1"/>
  <c r="S41" i="19"/>
  <c r="U41" i="19" s="1"/>
  <c r="P40" i="19"/>
  <c r="R40" i="19" s="1"/>
  <c r="T40" i="19" s="1"/>
  <c r="S40" i="19"/>
  <c r="U40" i="19" s="1"/>
  <c r="P42" i="19"/>
  <c r="R42" i="19" s="1"/>
  <c r="T42" i="19" s="1"/>
  <c r="P32" i="19"/>
  <c r="R32" i="19" s="1"/>
  <c r="T32" i="19" s="1"/>
  <c r="S32" i="19"/>
  <c r="U32" i="19" s="1"/>
  <c r="P34" i="19"/>
  <c r="R34" i="19" s="1"/>
  <c r="T34" i="19" s="1"/>
  <c r="S34" i="19"/>
  <c r="U34" i="19" s="1"/>
  <c r="P33" i="19"/>
  <c r="R33" i="19" s="1"/>
  <c r="T33" i="19" s="1"/>
  <c r="S33" i="19"/>
  <c r="U33" i="19" s="1"/>
  <c r="U16" i="19"/>
</calcChain>
</file>

<file path=xl/sharedStrings.xml><?xml version="1.0" encoding="utf-8"?>
<sst xmlns="http://schemas.openxmlformats.org/spreadsheetml/2006/main" count="47" uniqueCount="36">
  <si>
    <t>N° de viviendas</t>
  </si>
  <si>
    <t>Densidad (viv/ha)</t>
  </si>
  <si>
    <t>Superficie terreno m2</t>
  </si>
  <si>
    <t>Superficie terreno has</t>
  </si>
  <si>
    <t>Valor terreno UF/m2</t>
  </si>
  <si>
    <t>Ahorro mínimo (UF)</t>
  </si>
  <si>
    <t>TOTAL</t>
  </si>
  <si>
    <t>Subsidio inicial (UF)</t>
  </si>
  <si>
    <t>Valor terreno por familia (UF)</t>
  </si>
  <si>
    <t>Saldo por familia precio terreno (UF)</t>
  </si>
  <si>
    <t>TOTAL SUBSIDIO SUELO (UF)</t>
  </si>
  <si>
    <t>TOTAL SUBSIDIO SUELO ($)</t>
  </si>
  <si>
    <t>Coesfuerzo ahorro (UF)</t>
  </si>
  <si>
    <t>TOTAL AHORRO FAMILIA (UF)</t>
  </si>
  <si>
    <t>Subsidio inicial</t>
  </si>
  <si>
    <t>Coesfuerzo</t>
  </si>
  <si>
    <t>Sobre 40% RSH</t>
  </si>
  <si>
    <t>Hasta 40% RSH</t>
  </si>
  <si>
    <t>Parámetros</t>
  </si>
  <si>
    <t>Valor UF Junio 2019</t>
  </si>
  <si>
    <t>Simulación subsidio adquisición terreno</t>
  </si>
  <si>
    <t>Tope Subsidio adicional</t>
  </si>
  <si>
    <t>Cobertura Subsidio adicional</t>
  </si>
  <si>
    <t>Familias hasta el 40%</t>
  </si>
  <si>
    <t>Familias sobre el 40%</t>
  </si>
  <si>
    <t>Subsidio adicional (UF) sobre 40% RSH dentro AV</t>
  </si>
  <si>
    <t>Subsidio adicional (UF) hasta 40% RSH dentro AV</t>
  </si>
  <si>
    <t>TOTAL AHORRO FAMILIA HASTA 40% RSH ($)</t>
  </si>
  <si>
    <t>TOTAL AHORRO FAMILIA SOBRE 40% RSH ($)</t>
  </si>
  <si>
    <t>Regiones de Valparaíso, del Biobío y Área 1 Región Metropolitana</t>
  </si>
  <si>
    <t>Simulador subsidio adquisición suelo y ahorro - Llamado para la adquisición de terrenos y desarrollo de proyectos de Construcción en Nuevos Terrenos</t>
  </si>
  <si>
    <t>Res. Ex. N° 536, (V. y U.), de fecha 23 de marzo de 2020</t>
  </si>
  <si>
    <t>Modelo A</t>
  </si>
  <si>
    <t>Modelo B</t>
  </si>
  <si>
    <t>Instrucciones:</t>
  </si>
  <si>
    <t>1. Introducir valores en celdas amarillas.
2. Resultados de ahorro mínimo, adicional y subsidio adquisición de suelo aparecerán abajo según valor UF/m2 del terreno en cuestión.
3. Este simulador es sólo de orientación, no aplica como validador formal del cálculo, el que deberpa realizar la Entidad Pastrocinante conforme a la resolución que norma el llamado, y que será evaluado por SERVIU al postular.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</si>
</sst>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164" formatCode="_ &quot;$&quot;* #,##0.00_ ;_ &quot;$&quot;* \-#,##0.00_ ;_ &quot;$&quot;* &quot;-&quot;_ ;_ @_ "/>
    <numFmt numFmtId="165" formatCode="#,##0.0"/>
    <numFmt numFmtId="166" formatCode="_ &quot;$&quot;* #,##0_ ;_ &quot;$&quot;* \-#,##0_ ;_ &quot;$&quot;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0" tint="-0.249977111117893"/>
      <name val="Trebuchet MS"/>
      <family val="2"/>
    </font>
    <font>
      <sz val="10"/>
      <color rgb="FF333333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rgb="FF333333"/>
      <name val="Trebuchet MS"/>
      <family val="2"/>
    </font>
    <font>
      <sz val="20"/>
      <color theme="4"/>
      <name val="Trebuchet MS"/>
      <family val="2"/>
    </font>
    <font>
      <b/>
      <sz val="12"/>
      <color theme="1"/>
      <name val="Trebuchet MS"/>
      <family val="2"/>
    </font>
    <font>
      <b/>
      <sz val="14"/>
      <color theme="4"/>
      <name val="Trebuchet MS"/>
      <family val="2"/>
    </font>
    <font>
      <sz val="20"/>
      <color theme="1"/>
      <name val="Trebuchet MS"/>
      <family val="2"/>
    </font>
    <font>
      <sz val="22"/>
      <color theme="1"/>
      <name val="Trebuchet MS"/>
      <family val="2"/>
    </font>
    <font>
      <b/>
      <sz val="16"/>
      <color theme="8"/>
      <name val="Trebuchet MS"/>
      <family val="2"/>
    </font>
    <font>
      <sz val="18"/>
      <color theme="4"/>
      <name val="Trebuchet MS"/>
      <family val="2"/>
    </font>
    <font>
      <sz val="18"/>
      <color theme="1"/>
      <name val="Trebuchet MS"/>
      <family val="2"/>
    </font>
    <font>
      <b/>
      <sz val="22"/>
      <color theme="2" tint="-0.499984740745262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theme="0" tint="-0.34998626667073579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166" fontId="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/>
    </xf>
    <xf numFmtId="164" fontId="4" fillId="7" borderId="0" xfId="1" applyNumberFormat="1" applyFont="1" applyFill="1" applyAlignment="1">
      <alignment vertical="center"/>
    </xf>
    <xf numFmtId="3" fontId="2" fillId="7" borderId="0" xfId="0" applyNumberFormat="1" applyFont="1" applyFill="1" applyAlignment="1">
      <alignment vertical="center"/>
    </xf>
    <xf numFmtId="3" fontId="8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3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42" fontId="7" fillId="7" borderId="1" xfId="1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 indent="2"/>
    </xf>
    <xf numFmtId="0" fontId="10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9" fontId="7" fillId="7" borderId="0" xfId="2" applyFont="1" applyFill="1" applyAlignment="1">
      <alignment horizontal="center" vertical="center"/>
    </xf>
    <xf numFmtId="42" fontId="9" fillId="7" borderId="0" xfId="1" applyNumberFormat="1" applyFont="1" applyFill="1" applyAlignment="1">
      <alignment vertical="center"/>
    </xf>
    <xf numFmtId="42" fontId="9" fillId="7" borderId="0" xfId="1" applyNumberFormat="1" applyFont="1" applyFill="1" applyAlignment="1">
      <alignment horizontal="center" vertical="center"/>
    </xf>
    <xf numFmtId="166" fontId="5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7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4" fontId="7" fillId="7" borderId="0" xfId="0" applyNumberFormat="1" applyFont="1" applyFill="1" applyAlignment="1">
      <alignment horizontal="center" vertical="center"/>
    </xf>
    <xf numFmtId="164" fontId="9" fillId="7" borderId="0" xfId="1" applyNumberFormat="1" applyFont="1" applyFill="1" applyAlignment="1">
      <alignment horizontal="center" vertical="center"/>
    </xf>
    <xf numFmtId="3" fontId="7" fillId="7" borderId="0" xfId="0" applyNumberFormat="1" applyFont="1" applyFill="1" applyAlignment="1">
      <alignment horizontal="center" vertical="center"/>
    </xf>
    <xf numFmtId="3" fontId="17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19"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tabSelected="1" zoomScale="50" zoomScaleNormal="50" workbookViewId="0">
      <selection activeCell="B9" sqref="B9:C9"/>
    </sheetView>
  </sheetViews>
  <sheetFormatPr baseColWidth="10" defaultColWidth="0" defaultRowHeight="16.5" zeroHeight="1" x14ac:dyDescent="0.25"/>
  <cols>
    <col min="1" max="1" width="40.7109375" style="1" customWidth="1"/>
    <col min="2" max="9" width="12.7109375" style="1" customWidth="1"/>
    <col min="10" max="11" width="18.7109375" style="1" customWidth="1"/>
    <col min="12" max="12" width="3.7109375" style="1" customWidth="1"/>
    <col min="13" max="19" width="12.7109375" style="1" customWidth="1"/>
    <col min="20" max="21" width="18.7109375" style="1" customWidth="1"/>
    <col min="22" max="22" width="3.7109375" style="1" hidden="1"/>
    <col min="23" max="29" width="12.7109375" style="1" hidden="1"/>
    <col min="30" max="31" width="18.7109375" style="1" hidden="1"/>
    <col min="32" max="32" width="3.7109375" style="1" hidden="1"/>
    <col min="33" max="39" width="12.7109375" style="1" hidden="1"/>
    <col min="40" max="41" width="18.7109375" style="1" hidden="1"/>
    <col min="42" max="16384" width="11.42578125" style="1" hidden="1"/>
  </cols>
  <sheetData>
    <row r="1" spans="1:41" ht="30" customHeight="1" x14ac:dyDescent="0.25">
      <c r="A1" s="34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33" customFormat="1" ht="18" customHeight="1" x14ac:dyDescent="0.25">
      <c r="A2" s="31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ht="18" customHeight="1" x14ac:dyDescent="0.25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8" customHeight="1" x14ac:dyDescent="0.25">
      <c r="A4" s="16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3" customFormat="1" ht="105" customHeight="1" x14ac:dyDescent="0.25">
      <c r="A5" s="35" t="s">
        <v>35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41" ht="18" customHeight="1" x14ac:dyDescent="0.25">
      <c r="A6" s="3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7.75" x14ac:dyDescent="0.25">
      <c r="A7" s="16" t="s">
        <v>18</v>
      </c>
      <c r="B7" s="3"/>
      <c r="C7" s="24"/>
      <c r="D7" s="24"/>
      <c r="E7" s="24"/>
      <c r="F7" s="2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23.25" x14ac:dyDescent="0.25">
      <c r="A8" s="32" t="s">
        <v>0</v>
      </c>
      <c r="B8" s="42">
        <v>150</v>
      </c>
      <c r="C8" s="42"/>
      <c r="D8" s="24"/>
      <c r="E8" s="24"/>
      <c r="F8" s="2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23.25" x14ac:dyDescent="0.25">
      <c r="A9" s="32" t="s">
        <v>2</v>
      </c>
      <c r="B9" s="42">
        <v>10000</v>
      </c>
      <c r="C9" s="42"/>
      <c r="D9" s="3"/>
      <c r="E9" s="25"/>
      <c r="F9" s="2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8.75" x14ac:dyDescent="0.25">
      <c r="A10" s="9"/>
      <c r="B10" s="28"/>
      <c r="C10" s="28"/>
      <c r="D10" s="3"/>
      <c r="E10" s="3"/>
      <c r="F10" s="3"/>
      <c r="G10" s="3"/>
      <c r="H10" s="3"/>
      <c r="I10" s="7"/>
      <c r="J10" s="4"/>
      <c r="K10" s="4"/>
      <c r="L10" s="4"/>
      <c r="M10" s="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27.75" x14ac:dyDescent="0.25">
      <c r="A11" s="16" t="s">
        <v>20</v>
      </c>
      <c r="B11" s="27"/>
      <c r="C11" s="3"/>
      <c r="D11" s="3"/>
      <c r="E11" s="3"/>
      <c r="F11" s="3"/>
      <c r="G11" s="3"/>
      <c r="H11" s="3"/>
      <c r="I11" s="7"/>
      <c r="J11" s="4"/>
      <c r="K11" s="4"/>
      <c r="L11" s="4"/>
      <c r="M11" s="4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28.5" x14ac:dyDescent="0.25">
      <c r="A12" s="3"/>
      <c r="B12" s="3"/>
      <c r="C12" s="37" t="s">
        <v>29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"/>
    </row>
    <row r="13" spans="1:41" ht="21" x14ac:dyDescent="0.25">
      <c r="A13" s="9"/>
      <c r="B13" s="6"/>
      <c r="C13" s="38" t="s">
        <v>23</v>
      </c>
      <c r="D13" s="38"/>
      <c r="E13" s="38"/>
      <c r="F13" s="38"/>
      <c r="G13" s="38"/>
      <c r="H13" s="38"/>
      <c r="I13" s="38"/>
      <c r="J13" s="38"/>
      <c r="K13" s="38"/>
      <c r="L13" s="29"/>
      <c r="M13" s="38" t="s">
        <v>24</v>
      </c>
      <c r="N13" s="38"/>
      <c r="O13" s="38"/>
      <c r="P13" s="38"/>
      <c r="Q13" s="38"/>
      <c r="R13" s="38"/>
      <c r="S13" s="38"/>
      <c r="T13" s="38"/>
      <c r="U13" s="38"/>
      <c r="V13" s="5"/>
    </row>
    <row r="14" spans="1:41" s="2" customFormat="1" ht="18" x14ac:dyDescent="0.25">
      <c r="A14" s="18"/>
      <c r="B14" s="17"/>
      <c r="C14" s="17"/>
      <c r="D14" s="17"/>
      <c r="E14" s="17"/>
      <c r="F14" s="36" t="s">
        <v>15</v>
      </c>
      <c r="G14" s="36"/>
      <c r="H14" s="36" t="s">
        <v>6</v>
      </c>
      <c r="I14" s="36"/>
      <c r="J14" s="36" t="s">
        <v>6</v>
      </c>
      <c r="K14" s="36"/>
      <c r="L14" s="17"/>
      <c r="M14" s="17"/>
      <c r="N14" s="17"/>
      <c r="O14" s="17"/>
      <c r="P14" s="36" t="s">
        <v>15</v>
      </c>
      <c r="Q14" s="36"/>
      <c r="R14" s="36" t="s">
        <v>6</v>
      </c>
      <c r="S14" s="36"/>
      <c r="T14" s="36" t="s">
        <v>6</v>
      </c>
      <c r="U14" s="36"/>
      <c r="V14" s="17"/>
    </row>
    <row r="15" spans="1:41" s="2" customFormat="1" ht="90" x14ac:dyDescent="0.25">
      <c r="A15" s="19" t="s">
        <v>4</v>
      </c>
      <c r="B15" s="19" t="s">
        <v>8</v>
      </c>
      <c r="C15" s="20" t="s">
        <v>5</v>
      </c>
      <c r="D15" s="21" t="s">
        <v>7</v>
      </c>
      <c r="E15" s="19" t="s">
        <v>9</v>
      </c>
      <c r="F15" s="20" t="s">
        <v>12</v>
      </c>
      <c r="G15" s="21" t="s">
        <v>26</v>
      </c>
      <c r="H15" s="20" t="s">
        <v>13</v>
      </c>
      <c r="I15" s="21" t="s">
        <v>10</v>
      </c>
      <c r="J15" s="20" t="s">
        <v>27</v>
      </c>
      <c r="K15" s="21" t="s">
        <v>11</v>
      </c>
      <c r="L15" s="17"/>
      <c r="M15" s="20" t="s">
        <v>5</v>
      </c>
      <c r="N15" s="21" t="s">
        <v>7</v>
      </c>
      <c r="O15" s="19" t="s">
        <v>9</v>
      </c>
      <c r="P15" s="20" t="s">
        <v>12</v>
      </c>
      <c r="Q15" s="21" t="s">
        <v>25</v>
      </c>
      <c r="R15" s="20" t="s">
        <v>13</v>
      </c>
      <c r="S15" s="21" t="s">
        <v>10</v>
      </c>
      <c r="T15" s="20" t="s">
        <v>28</v>
      </c>
      <c r="U15" s="21" t="s">
        <v>11</v>
      </c>
      <c r="V15" s="17"/>
    </row>
    <row r="16" spans="1:41" ht="18" customHeight="1" x14ac:dyDescent="0.25">
      <c r="A16" s="23">
        <v>1</v>
      </c>
      <c r="B16" s="8">
        <f>($B$9*A16)/B$8</f>
        <v>66.666666666666671</v>
      </c>
      <c r="C16" s="12">
        <v>10</v>
      </c>
      <c r="D16" s="12">
        <f>Hoja3!B$5</f>
        <v>250</v>
      </c>
      <c r="E16" s="22">
        <f>IF((D16+C16-B16)&gt;0,0,D16+C16-B16)</f>
        <v>0</v>
      </c>
      <c r="F16" s="13">
        <f>IF(G16=0,0,-E16-G16)</f>
        <v>0</v>
      </c>
      <c r="G16" s="13">
        <f>IF($E16&gt;=0,0,IF(-$E16*Hoja3!B$8&gt;Hoja3!$B$6,Hoja3!$B$6,-$E16*Hoja3!$B$8))</f>
        <v>0</v>
      </c>
      <c r="H16" s="13">
        <f>C16+F16</f>
        <v>10</v>
      </c>
      <c r="I16" s="13">
        <f>D16+G16</f>
        <v>250</v>
      </c>
      <c r="J16" s="14">
        <f>H16*Hoja3!$B$10</f>
        <v>285717</v>
      </c>
      <c r="K16" s="14">
        <f>I16*Hoja3!$B$10</f>
        <v>7142925</v>
      </c>
      <c r="L16" s="3"/>
      <c r="M16" s="12">
        <v>15</v>
      </c>
      <c r="N16" s="12">
        <f>D16</f>
        <v>250</v>
      </c>
      <c r="O16" s="22">
        <f>IF((N16+M16-B16)&gt;0,0,N16+M16-B16)</f>
        <v>0</v>
      </c>
      <c r="P16" s="13">
        <f>IF(Q16=0,0,-O16-Q16)</f>
        <v>0</v>
      </c>
      <c r="Q16" s="13">
        <f>IF($O16&gt;=0,0,IF(-$O16*Hoja3!B$9&gt;Hoja3!$B$6,Hoja3!$B$6,-$O16*Hoja3!$B$9))</f>
        <v>0</v>
      </c>
      <c r="R16" s="13">
        <f>M16+P16</f>
        <v>15</v>
      </c>
      <c r="S16" s="13">
        <f>N16+Q16</f>
        <v>250</v>
      </c>
      <c r="T16" s="14">
        <f>R16*Hoja3!$B$10</f>
        <v>428575.5</v>
      </c>
      <c r="U16" s="14">
        <f>S16*Hoja3!$B$10</f>
        <v>7142925</v>
      </c>
      <c r="V16" s="3"/>
    </row>
    <row r="17" spans="1:22" ht="18" customHeight="1" x14ac:dyDescent="0.25">
      <c r="A17" s="23">
        <v>1.5</v>
      </c>
      <c r="B17" s="8">
        <f>($B$9*A17)/B$8</f>
        <v>100</v>
      </c>
      <c r="C17" s="12">
        <v>10</v>
      </c>
      <c r="D17" s="12">
        <f>Hoja3!B$5</f>
        <v>250</v>
      </c>
      <c r="E17" s="22">
        <f t="shared" ref="E17:E34" si="0">IF((D17+C17-B17)&gt;0,0,D17+C17-B17)</f>
        <v>0</v>
      </c>
      <c r="F17" s="13">
        <f>IF(G17=0,0,-E17-G17)</f>
        <v>0</v>
      </c>
      <c r="G17" s="13">
        <f>IF($E17&gt;=0,0,IF(-$E17*Hoja3!B$8&gt;Hoja3!$B$6,Hoja3!$B$6,-$E17*Hoja3!$B$8))</f>
        <v>0</v>
      </c>
      <c r="H17" s="13">
        <f>C17+F17</f>
        <v>10</v>
      </c>
      <c r="I17" s="13">
        <f>D17+G17</f>
        <v>250</v>
      </c>
      <c r="J17" s="14">
        <f>H17*Hoja3!$B$10</f>
        <v>285717</v>
      </c>
      <c r="K17" s="14">
        <f>I17*Hoja3!$B$10</f>
        <v>7142925</v>
      </c>
      <c r="L17" s="3"/>
      <c r="M17" s="12">
        <v>15</v>
      </c>
      <c r="N17" s="12">
        <f>D17</f>
        <v>250</v>
      </c>
      <c r="O17" s="22">
        <f t="shared" ref="O17:O34" si="1">IF((N17+M17-B17)&gt;0,0,N17+M17-B17)</f>
        <v>0</v>
      </c>
      <c r="P17" s="13">
        <f>IF(Q17=0,0,-O17-Q17)</f>
        <v>0</v>
      </c>
      <c r="Q17" s="13">
        <f>IF($O17&gt;=0,0,IF(-$O17*Hoja3!B$9&gt;Hoja3!$B$6,Hoja3!$B$6,-$O17*Hoja3!$B$9))</f>
        <v>0</v>
      </c>
      <c r="R17" s="13">
        <f>M17+P17</f>
        <v>15</v>
      </c>
      <c r="S17" s="13">
        <f>N17+Q17</f>
        <v>250</v>
      </c>
      <c r="T17" s="14">
        <f>R17*Hoja3!$B$10</f>
        <v>428575.5</v>
      </c>
      <c r="U17" s="14">
        <f>S17*Hoja3!$B$10</f>
        <v>7142925</v>
      </c>
      <c r="V17" s="3"/>
    </row>
    <row r="18" spans="1:22" ht="18.75" x14ac:dyDescent="0.25">
      <c r="A18" s="23">
        <v>2</v>
      </c>
      <c r="B18" s="8">
        <f t="shared" ref="B18:B34" si="2">($B$9*A18)/B$8</f>
        <v>133.33333333333334</v>
      </c>
      <c r="C18" s="12">
        <v>10</v>
      </c>
      <c r="D18" s="12">
        <f>Hoja3!B$5</f>
        <v>250</v>
      </c>
      <c r="E18" s="22">
        <f t="shared" si="0"/>
        <v>0</v>
      </c>
      <c r="F18" s="13">
        <f t="shared" ref="F18:F34" si="3">IF(G18=0,0,-E18-G18)</f>
        <v>0</v>
      </c>
      <c r="G18" s="13">
        <f>IF($E18&gt;=0,0,IF(-$E18*Hoja3!B$8&gt;Hoja3!$B$6,Hoja3!$B$6,-$E18*Hoja3!$B$8))</f>
        <v>0</v>
      </c>
      <c r="H18" s="13">
        <f t="shared" ref="H18:H28" si="4">C18+F18</f>
        <v>10</v>
      </c>
      <c r="I18" s="13">
        <f t="shared" ref="I18:I28" si="5">D18+G18</f>
        <v>250</v>
      </c>
      <c r="J18" s="14">
        <f>H18*Hoja3!$B$10</f>
        <v>285717</v>
      </c>
      <c r="K18" s="14">
        <f>I18*Hoja3!$B$10</f>
        <v>7142925</v>
      </c>
      <c r="L18" s="3"/>
      <c r="M18" s="12">
        <v>15</v>
      </c>
      <c r="N18" s="12">
        <f t="shared" ref="N18:N28" si="6">D18</f>
        <v>250</v>
      </c>
      <c r="O18" s="22">
        <f t="shared" si="1"/>
        <v>0</v>
      </c>
      <c r="P18" s="13">
        <f t="shared" ref="P18:P34" si="7">IF(Q18=0,0,-O18-Q18)</f>
        <v>0</v>
      </c>
      <c r="Q18" s="13">
        <f>IF($O18&gt;=0,0,IF(-$O18*Hoja3!B$9&gt;Hoja3!$B$6,Hoja3!$B$6,-$O18*Hoja3!$B$9))</f>
        <v>0</v>
      </c>
      <c r="R18" s="13">
        <f t="shared" ref="R18:R28" si="8">M18+P18</f>
        <v>15</v>
      </c>
      <c r="S18" s="13">
        <f t="shared" ref="S18:S28" si="9">N18+Q18</f>
        <v>250</v>
      </c>
      <c r="T18" s="14">
        <f>R18*Hoja3!$B$10</f>
        <v>428575.5</v>
      </c>
      <c r="U18" s="14">
        <f>S18*Hoja3!$B$10</f>
        <v>7142925</v>
      </c>
      <c r="V18" s="3"/>
    </row>
    <row r="19" spans="1:22" ht="18.75" x14ac:dyDescent="0.25">
      <c r="A19" s="23">
        <v>2.5</v>
      </c>
      <c r="B19" s="8">
        <f t="shared" si="2"/>
        <v>166.66666666666666</v>
      </c>
      <c r="C19" s="12">
        <v>10</v>
      </c>
      <c r="D19" s="12">
        <f>Hoja3!B$5</f>
        <v>250</v>
      </c>
      <c r="E19" s="22">
        <f t="shared" si="0"/>
        <v>0</v>
      </c>
      <c r="F19" s="13">
        <f t="shared" si="3"/>
        <v>0</v>
      </c>
      <c r="G19" s="13">
        <f>IF($E19&gt;=0,0,IF(-$E19*Hoja3!B$8&gt;Hoja3!$B$6,Hoja3!$B$6,-$E19*Hoja3!$B$8))</f>
        <v>0</v>
      </c>
      <c r="H19" s="13">
        <f t="shared" si="4"/>
        <v>10</v>
      </c>
      <c r="I19" s="13">
        <f t="shared" si="5"/>
        <v>250</v>
      </c>
      <c r="J19" s="14">
        <f>H19*Hoja3!$B$10</f>
        <v>285717</v>
      </c>
      <c r="K19" s="14">
        <f>I19*Hoja3!$B$10</f>
        <v>7142925</v>
      </c>
      <c r="L19" s="3"/>
      <c r="M19" s="12">
        <v>15</v>
      </c>
      <c r="N19" s="12">
        <f t="shared" si="6"/>
        <v>250</v>
      </c>
      <c r="O19" s="22">
        <f t="shared" si="1"/>
        <v>0</v>
      </c>
      <c r="P19" s="13">
        <f t="shared" si="7"/>
        <v>0</v>
      </c>
      <c r="Q19" s="13">
        <f>IF($O19&gt;=0,0,IF(-$O19*Hoja3!B$9&gt;Hoja3!$B$6,Hoja3!$B$6,-$O19*Hoja3!$B$9))</f>
        <v>0</v>
      </c>
      <c r="R19" s="13">
        <f t="shared" si="8"/>
        <v>15</v>
      </c>
      <c r="S19" s="13">
        <f t="shared" si="9"/>
        <v>250</v>
      </c>
      <c r="T19" s="14">
        <f>R19*Hoja3!$B$10</f>
        <v>428575.5</v>
      </c>
      <c r="U19" s="14">
        <f>S19*Hoja3!$B$10</f>
        <v>7142925</v>
      </c>
      <c r="V19" s="3"/>
    </row>
    <row r="20" spans="1:22" ht="18.75" x14ac:dyDescent="0.25">
      <c r="A20" s="23">
        <v>3</v>
      </c>
      <c r="B20" s="8">
        <f t="shared" si="2"/>
        <v>200</v>
      </c>
      <c r="C20" s="12">
        <v>10</v>
      </c>
      <c r="D20" s="12">
        <f>Hoja3!B$5</f>
        <v>250</v>
      </c>
      <c r="E20" s="22">
        <f t="shared" si="0"/>
        <v>0</v>
      </c>
      <c r="F20" s="13">
        <f t="shared" si="3"/>
        <v>0</v>
      </c>
      <c r="G20" s="13">
        <f>IF($E20&gt;=0,0,IF(-$E20*Hoja3!B$8&gt;Hoja3!$B$6,Hoja3!$B$6,-$E20*Hoja3!$B$8))</f>
        <v>0</v>
      </c>
      <c r="H20" s="13">
        <f t="shared" si="4"/>
        <v>10</v>
      </c>
      <c r="I20" s="13">
        <f t="shared" si="5"/>
        <v>250</v>
      </c>
      <c r="J20" s="14">
        <f>H20*Hoja3!$B$10</f>
        <v>285717</v>
      </c>
      <c r="K20" s="14">
        <f>I20*Hoja3!$B$10</f>
        <v>7142925</v>
      </c>
      <c r="L20" s="3"/>
      <c r="M20" s="12">
        <v>15</v>
      </c>
      <c r="N20" s="12">
        <f t="shared" si="6"/>
        <v>250</v>
      </c>
      <c r="O20" s="22">
        <f t="shared" si="1"/>
        <v>0</v>
      </c>
      <c r="P20" s="13">
        <f t="shared" si="7"/>
        <v>0</v>
      </c>
      <c r="Q20" s="13">
        <f>IF($O20&gt;=0,0,IF(-$O20*Hoja3!B$9&gt;Hoja3!$B$6,Hoja3!$B$6,-$O20*Hoja3!$B$9))</f>
        <v>0</v>
      </c>
      <c r="R20" s="13">
        <f t="shared" si="8"/>
        <v>15</v>
      </c>
      <c r="S20" s="13">
        <f t="shared" si="9"/>
        <v>250</v>
      </c>
      <c r="T20" s="14">
        <f>R20*Hoja3!$B$10</f>
        <v>428575.5</v>
      </c>
      <c r="U20" s="14">
        <f>S20*Hoja3!$B$10</f>
        <v>7142925</v>
      </c>
      <c r="V20" s="3"/>
    </row>
    <row r="21" spans="1:22" ht="18.75" x14ac:dyDescent="0.25">
      <c r="A21" s="23">
        <v>3.5</v>
      </c>
      <c r="B21" s="8">
        <f t="shared" si="2"/>
        <v>233.33333333333334</v>
      </c>
      <c r="C21" s="12">
        <v>10</v>
      </c>
      <c r="D21" s="12">
        <f>Hoja3!B$5</f>
        <v>250</v>
      </c>
      <c r="E21" s="22">
        <f t="shared" si="0"/>
        <v>0</v>
      </c>
      <c r="F21" s="13">
        <f t="shared" si="3"/>
        <v>0</v>
      </c>
      <c r="G21" s="13">
        <f>IF($E21&gt;=0,0,IF(-$E21*Hoja3!B$8&gt;Hoja3!$B$6,Hoja3!$B$6,-$E21*Hoja3!$B$8))</f>
        <v>0</v>
      </c>
      <c r="H21" s="13">
        <f t="shared" si="4"/>
        <v>10</v>
      </c>
      <c r="I21" s="13">
        <f t="shared" si="5"/>
        <v>250</v>
      </c>
      <c r="J21" s="14">
        <f>H21*Hoja3!$B$10</f>
        <v>285717</v>
      </c>
      <c r="K21" s="14">
        <f>I21*Hoja3!$B$10</f>
        <v>7142925</v>
      </c>
      <c r="L21" s="3"/>
      <c r="M21" s="12">
        <v>15</v>
      </c>
      <c r="N21" s="12">
        <f t="shared" si="6"/>
        <v>250</v>
      </c>
      <c r="O21" s="22">
        <f t="shared" si="1"/>
        <v>0</v>
      </c>
      <c r="P21" s="13">
        <f t="shared" si="7"/>
        <v>0</v>
      </c>
      <c r="Q21" s="13">
        <f>IF($O21&gt;=0,0,IF(-$O21*Hoja3!B$9&gt;Hoja3!$B$6,Hoja3!$B$6,-$O21*Hoja3!$B$9))</f>
        <v>0</v>
      </c>
      <c r="R21" s="13">
        <f t="shared" si="8"/>
        <v>15</v>
      </c>
      <c r="S21" s="13">
        <f t="shared" si="9"/>
        <v>250</v>
      </c>
      <c r="T21" s="14">
        <f>R21*Hoja3!$B$10</f>
        <v>428575.5</v>
      </c>
      <c r="U21" s="14">
        <f>S21*Hoja3!$B$10</f>
        <v>7142925</v>
      </c>
      <c r="V21" s="3"/>
    </row>
    <row r="22" spans="1:22" ht="18.75" x14ac:dyDescent="0.25">
      <c r="A22" s="23">
        <v>4</v>
      </c>
      <c r="B22" s="8">
        <f t="shared" si="2"/>
        <v>266.66666666666669</v>
      </c>
      <c r="C22" s="12">
        <v>10</v>
      </c>
      <c r="D22" s="12">
        <f>Hoja3!B$5</f>
        <v>250</v>
      </c>
      <c r="E22" s="22">
        <f t="shared" si="0"/>
        <v>-6.6666666666666856</v>
      </c>
      <c r="F22" s="13">
        <f t="shared" si="3"/>
        <v>1.3333333333333366</v>
      </c>
      <c r="G22" s="13">
        <f>IF($E22&gt;=0,0,IF(-$E22*Hoja3!B$8&gt;Hoja3!$B$6,Hoja3!$B$6,-$E22*Hoja3!$B$8))</f>
        <v>5.333333333333349</v>
      </c>
      <c r="H22" s="13">
        <f t="shared" si="4"/>
        <v>11.333333333333336</v>
      </c>
      <c r="I22" s="13">
        <f t="shared" si="5"/>
        <v>255.33333333333334</v>
      </c>
      <c r="J22" s="14">
        <f>H22*Hoja3!$B$10</f>
        <v>323812.60000000009</v>
      </c>
      <c r="K22" s="14">
        <f>I22*Hoja3!$B$10</f>
        <v>7295307.4000000004</v>
      </c>
      <c r="L22" s="3"/>
      <c r="M22" s="12">
        <v>15</v>
      </c>
      <c r="N22" s="12">
        <f t="shared" si="6"/>
        <v>250</v>
      </c>
      <c r="O22" s="22">
        <f t="shared" si="1"/>
        <v>-1.6666666666666856</v>
      </c>
      <c r="P22" s="13">
        <f t="shared" si="7"/>
        <v>0.4166666666666714</v>
      </c>
      <c r="Q22" s="13">
        <f>IF($O22&gt;=0,0,IF(-$O22*Hoja3!B$9&gt;Hoja3!$B$6,Hoja3!$B$6,-$O22*Hoja3!$B$9))</f>
        <v>1.2500000000000142</v>
      </c>
      <c r="R22" s="13">
        <f t="shared" si="8"/>
        <v>15.416666666666671</v>
      </c>
      <c r="S22" s="13">
        <f t="shared" si="9"/>
        <v>251.25</v>
      </c>
      <c r="T22" s="14">
        <f>R22*Hoja3!$B$10</f>
        <v>440480.37500000017</v>
      </c>
      <c r="U22" s="14">
        <f>S22*Hoja3!$B$10</f>
        <v>7178639.625</v>
      </c>
      <c r="V22" s="3"/>
    </row>
    <row r="23" spans="1:22" ht="18.75" x14ac:dyDescent="0.25">
      <c r="A23" s="23">
        <v>4.5</v>
      </c>
      <c r="B23" s="8">
        <f t="shared" si="2"/>
        <v>300</v>
      </c>
      <c r="C23" s="12">
        <v>10</v>
      </c>
      <c r="D23" s="12">
        <f>Hoja3!B$5</f>
        <v>250</v>
      </c>
      <c r="E23" s="22">
        <f t="shared" si="0"/>
        <v>-40</v>
      </c>
      <c r="F23" s="13">
        <f t="shared" si="3"/>
        <v>8</v>
      </c>
      <c r="G23" s="13">
        <f>IF($E23&gt;=0,0,IF(-$E23*Hoja3!B$8&gt;Hoja3!$B$6,Hoja3!$B$6,-$E23*Hoja3!$B$8))</f>
        <v>32</v>
      </c>
      <c r="H23" s="13">
        <f t="shared" si="4"/>
        <v>18</v>
      </c>
      <c r="I23" s="13">
        <f t="shared" si="5"/>
        <v>282</v>
      </c>
      <c r="J23" s="14">
        <f>H23*Hoja3!$B$10</f>
        <v>514290.60000000003</v>
      </c>
      <c r="K23" s="14">
        <f>I23*Hoja3!$B$10</f>
        <v>8057219.4000000004</v>
      </c>
      <c r="L23" s="3"/>
      <c r="M23" s="12">
        <v>15</v>
      </c>
      <c r="N23" s="12">
        <f t="shared" si="6"/>
        <v>250</v>
      </c>
      <c r="O23" s="22">
        <f t="shared" si="1"/>
        <v>-35</v>
      </c>
      <c r="P23" s="13">
        <f t="shared" si="7"/>
        <v>8.75</v>
      </c>
      <c r="Q23" s="13">
        <f>IF($O23&gt;=0,0,IF(-$O23*Hoja3!B$9&gt;Hoja3!$B$6,Hoja3!$B$6,-$O23*Hoja3!$B$9))</f>
        <v>26.25</v>
      </c>
      <c r="R23" s="13">
        <f t="shared" si="8"/>
        <v>23.75</v>
      </c>
      <c r="S23" s="13">
        <f t="shared" si="9"/>
        <v>276.25</v>
      </c>
      <c r="T23" s="14">
        <f>R23*Hoja3!$B$10</f>
        <v>678577.875</v>
      </c>
      <c r="U23" s="14">
        <f>S23*Hoja3!$B$10</f>
        <v>7892932.125</v>
      </c>
      <c r="V23" s="3"/>
    </row>
    <row r="24" spans="1:22" ht="18.75" x14ac:dyDescent="0.25">
      <c r="A24" s="23">
        <v>5</v>
      </c>
      <c r="B24" s="8">
        <f t="shared" si="2"/>
        <v>333.33333333333331</v>
      </c>
      <c r="C24" s="12">
        <v>10</v>
      </c>
      <c r="D24" s="12">
        <f>Hoja3!B$5</f>
        <v>250</v>
      </c>
      <c r="E24" s="22">
        <f t="shared" si="0"/>
        <v>-73.333333333333314</v>
      </c>
      <c r="F24" s="13">
        <f t="shared" si="3"/>
        <v>14.666666666666657</v>
      </c>
      <c r="G24" s="13">
        <f>IF($E24&gt;=0,0,IF(-$E24*Hoja3!B$8&gt;Hoja3!$B$6,Hoja3!$B$6,-$E24*Hoja3!$B$8))</f>
        <v>58.666666666666657</v>
      </c>
      <c r="H24" s="13">
        <f t="shared" si="4"/>
        <v>24.666666666666657</v>
      </c>
      <c r="I24" s="13">
        <f t="shared" si="5"/>
        <v>308.66666666666663</v>
      </c>
      <c r="J24" s="14">
        <f>H24*Hoja3!$B$10</f>
        <v>704768.59999999974</v>
      </c>
      <c r="K24" s="14">
        <f>I24*Hoja3!$B$10</f>
        <v>8819131.3999999985</v>
      </c>
      <c r="L24" s="3"/>
      <c r="M24" s="12">
        <v>15</v>
      </c>
      <c r="N24" s="12">
        <f t="shared" si="6"/>
        <v>250</v>
      </c>
      <c r="O24" s="22">
        <f t="shared" si="1"/>
        <v>-68.333333333333314</v>
      </c>
      <c r="P24" s="13">
        <f t="shared" si="7"/>
        <v>17.083333333333329</v>
      </c>
      <c r="Q24" s="13">
        <f>IF($O24&gt;=0,0,IF(-$O24*Hoja3!B$9&gt;Hoja3!$B$6,Hoja3!$B$6,-$O24*Hoja3!$B$9))</f>
        <v>51.249999999999986</v>
      </c>
      <c r="R24" s="13">
        <f t="shared" si="8"/>
        <v>32.083333333333329</v>
      </c>
      <c r="S24" s="13">
        <f t="shared" si="9"/>
        <v>301.25</v>
      </c>
      <c r="T24" s="14">
        <f>R24*Hoja3!$B$10</f>
        <v>916675.37499999988</v>
      </c>
      <c r="U24" s="14">
        <f>S24*Hoja3!$B$10</f>
        <v>8607224.625</v>
      </c>
      <c r="V24" s="3"/>
    </row>
    <row r="25" spans="1:22" ht="18.75" x14ac:dyDescent="0.25">
      <c r="A25" s="23">
        <v>5.5</v>
      </c>
      <c r="B25" s="8">
        <f t="shared" si="2"/>
        <v>366.66666666666669</v>
      </c>
      <c r="C25" s="12">
        <v>10</v>
      </c>
      <c r="D25" s="12">
        <f>Hoja3!B$5</f>
        <v>250</v>
      </c>
      <c r="E25" s="22">
        <f t="shared" si="0"/>
        <v>-106.66666666666669</v>
      </c>
      <c r="F25" s="13">
        <f t="shared" si="3"/>
        <v>21.333333333333329</v>
      </c>
      <c r="G25" s="13">
        <f>IF($E25&gt;=0,0,IF(-$E25*Hoja3!B$8&gt;Hoja3!$B$6,Hoja3!$B$6,-$E25*Hoja3!$B$8))</f>
        <v>85.333333333333357</v>
      </c>
      <c r="H25" s="13">
        <f t="shared" si="4"/>
        <v>31.333333333333329</v>
      </c>
      <c r="I25" s="13">
        <f t="shared" si="5"/>
        <v>335.33333333333337</v>
      </c>
      <c r="J25" s="14">
        <f>H25*Hoja3!$B$10</f>
        <v>895246.59999999986</v>
      </c>
      <c r="K25" s="14">
        <f>I25*Hoja3!$B$10</f>
        <v>9581043.4000000022</v>
      </c>
      <c r="L25" s="3"/>
      <c r="M25" s="12">
        <v>15</v>
      </c>
      <c r="N25" s="12">
        <f t="shared" si="6"/>
        <v>250</v>
      </c>
      <c r="O25" s="22">
        <f t="shared" si="1"/>
        <v>-101.66666666666669</v>
      </c>
      <c r="P25" s="13">
        <f t="shared" si="7"/>
        <v>25.416666666666671</v>
      </c>
      <c r="Q25" s="13">
        <f>IF($O25&gt;=0,0,IF(-$O25*Hoja3!B$9&gt;Hoja3!$B$6,Hoja3!$B$6,-$O25*Hoja3!$B$9))</f>
        <v>76.250000000000014</v>
      </c>
      <c r="R25" s="13">
        <f t="shared" si="8"/>
        <v>40.416666666666671</v>
      </c>
      <c r="S25" s="13">
        <f t="shared" si="9"/>
        <v>326.25</v>
      </c>
      <c r="T25" s="14">
        <f>R25*Hoja3!$B$10</f>
        <v>1154772.8750000002</v>
      </c>
      <c r="U25" s="14">
        <f>S25*Hoja3!$B$10</f>
        <v>9321517.125</v>
      </c>
      <c r="V25" s="3"/>
    </row>
    <row r="26" spans="1:22" ht="18.75" x14ac:dyDescent="0.25">
      <c r="A26" s="23">
        <v>6</v>
      </c>
      <c r="B26" s="8">
        <f t="shared" si="2"/>
        <v>400</v>
      </c>
      <c r="C26" s="12">
        <v>10</v>
      </c>
      <c r="D26" s="12">
        <f>Hoja3!B$5</f>
        <v>250</v>
      </c>
      <c r="E26" s="22">
        <f t="shared" si="0"/>
        <v>-140</v>
      </c>
      <c r="F26" s="13">
        <f t="shared" si="3"/>
        <v>28</v>
      </c>
      <c r="G26" s="13">
        <f>IF($E26&gt;=0,0,IF(-$E26*Hoja3!B$8&gt;Hoja3!$B$6,Hoja3!$B$6,-$E26*Hoja3!$B$8))</f>
        <v>112</v>
      </c>
      <c r="H26" s="13">
        <f t="shared" si="4"/>
        <v>38</v>
      </c>
      <c r="I26" s="13">
        <f t="shared" si="5"/>
        <v>362</v>
      </c>
      <c r="J26" s="14">
        <f>H26*Hoja3!$B$10</f>
        <v>1085724.6000000001</v>
      </c>
      <c r="K26" s="14">
        <f>I26*Hoja3!$B$10</f>
        <v>10342955.4</v>
      </c>
      <c r="L26" s="3"/>
      <c r="M26" s="12">
        <v>15</v>
      </c>
      <c r="N26" s="12">
        <f t="shared" si="6"/>
        <v>250</v>
      </c>
      <c r="O26" s="22">
        <f t="shared" si="1"/>
        <v>-135</v>
      </c>
      <c r="P26" s="13">
        <f t="shared" si="7"/>
        <v>33.75</v>
      </c>
      <c r="Q26" s="13">
        <f>IF($O26&gt;=0,0,IF(-$O26*Hoja3!B$9&gt;Hoja3!$B$6,Hoja3!$B$6,-$O26*Hoja3!$B$9))</f>
        <v>101.25</v>
      </c>
      <c r="R26" s="13">
        <f t="shared" si="8"/>
        <v>48.75</v>
      </c>
      <c r="S26" s="13">
        <f t="shared" si="9"/>
        <v>351.25</v>
      </c>
      <c r="T26" s="14">
        <f>R26*Hoja3!$B$10</f>
        <v>1392870.375</v>
      </c>
      <c r="U26" s="14">
        <f>S26*Hoja3!$B$10</f>
        <v>10035809.625</v>
      </c>
      <c r="V26" s="3"/>
    </row>
    <row r="27" spans="1:22" ht="18.75" x14ac:dyDescent="0.25">
      <c r="A27" s="23">
        <v>6.5</v>
      </c>
      <c r="B27" s="8">
        <f t="shared" si="2"/>
        <v>433.33333333333331</v>
      </c>
      <c r="C27" s="12">
        <v>10</v>
      </c>
      <c r="D27" s="12">
        <f>Hoja3!B$5</f>
        <v>250</v>
      </c>
      <c r="E27" s="22">
        <f t="shared" si="0"/>
        <v>-173.33333333333331</v>
      </c>
      <c r="F27" s="13">
        <f t="shared" si="3"/>
        <v>34.666666666666657</v>
      </c>
      <c r="G27" s="13">
        <f>IF($E27&gt;=0,0,IF(-$E27*Hoja3!B$8&gt;Hoja3!$B$6,Hoja3!$B$6,-$E27*Hoja3!$B$8))</f>
        <v>138.66666666666666</v>
      </c>
      <c r="H27" s="13">
        <f t="shared" si="4"/>
        <v>44.666666666666657</v>
      </c>
      <c r="I27" s="13">
        <f t="shared" si="5"/>
        <v>388.66666666666663</v>
      </c>
      <c r="J27" s="14">
        <f>H27*Hoja3!$B$10</f>
        <v>1276202.5999999999</v>
      </c>
      <c r="K27" s="14">
        <f>I27*Hoja3!$B$10</f>
        <v>11104867.399999999</v>
      </c>
      <c r="L27" s="3"/>
      <c r="M27" s="12">
        <v>15</v>
      </c>
      <c r="N27" s="12">
        <f t="shared" si="6"/>
        <v>250</v>
      </c>
      <c r="O27" s="22">
        <f t="shared" si="1"/>
        <v>-168.33333333333331</v>
      </c>
      <c r="P27" s="13">
        <f t="shared" si="7"/>
        <v>42.083333333333329</v>
      </c>
      <c r="Q27" s="13">
        <f>IF($O27&gt;=0,0,IF(-$O27*Hoja3!B$9&gt;Hoja3!$B$6,Hoja3!$B$6,-$O27*Hoja3!$B$9))</f>
        <v>126.24999999999999</v>
      </c>
      <c r="R27" s="13">
        <f t="shared" si="8"/>
        <v>57.083333333333329</v>
      </c>
      <c r="S27" s="13">
        <f t="shared" si="9"/>
        <v>376.25</v>
      </c>
      <c r="T27" s="14">
        <f>R27*Hoja3!$B$10</f>
        <v>1630967.875</v>
      </c>
      <c r="U27" s="14">
        <f>S27*Hoja3!$B$10</f>
        <v>10750102.125</v>
      </c>
      <c r="V27" s="3"/>
    </row>
    <row r="28" spans="1:22" ht="18.75" x14ac:dyDescent="0.25">
      <c r="A28" s="23">
        <v>7</v>
      </c>
      <c r="B28" s="8">
        <f t="shared" si="2"/>
        <v>466.66666666666669</v>
      </c>
      <c r="C28" s="12">
        <v>10</v>
      </c>
      <c r="D28" s="12">
        <f>Hoja3!B$5</f>
        <v>250</v>
      </c>
      <c r="E28" s="22">
        <f t="shared" si="0"/>
        <v>-206.66666666666669</v>
      </c>
      <c r="F28" s="13">
        <f t="shared" si="3"/>
        <v>41.333333333333314</v>
      </c>
      <c r="G28" s="13">
        <f>IF($E28&gt;=0,0,IF(-$E28*Hoja3!B$8&gt;Hoja3!$B$6,Hoja3!$B$6,-$E28*Hoja3!$B$8))</f>
        <v>165.33333333333337</v>
      </c>
      <c r="H28" s="13">
        <f t="shared" si="4"/>
        <v>51.333333333333314</v>
      </c>
      <c r="I28" s="13">
        <f t="shared" si="5"/>
        <v>415.33333333333337</v>
      </c>
      <c r="J28" s="14">
        <f>H28*Hoja3!$B$10</f>
        <v>1466680.5999999994</v>
      </c>
      <c r="K28" s="14">
        <f>I28*Hoja3!$B$10</f>
        <v>11866779.400000002</v>
      </c>
      <c r="L28" s="3"/>
      <c r="M28" s="12">
        <v>15</v>
      </c>
      <c r="N28" s="12">
        <f t="shared" si="6"/>
        <v>250</v>
      </c>
      <c r="O28" s="22">
        <f t="shared" si="1"/>
        <v>-201.66666666666669</v>
      </c>
      <c r="P28" s="13">
        <f t="shared" si="7"/>
        <v>50.416666666666686</v>
      </c>
      <c r="Q28" s="13">
        <f>IF($O28&gt;=0,0,IF(-$O28*Hoja3!B$9&gt;Hoja3!$B$6,Hoja3!$B$6,-$O28*Hoja3!$B$9))</f>
        <v>151.25</v>
      </c>
      <c r="R28" s="13">
        <f t="shared" si="8"/>
        <v>65.416666666666686</v>
      </c>
      <c r="S28" s="13">
        <f t="shared" si="9"/>
        <v>401.25</v>
      </c>
      <c r="T28" s="14">
        <f>R28*Hoja3!$B$10</f>
        <v>1869065.3750000007</v>
      </c>
      <c r="U28" s="14">
        <f>S28*Hoja3!$B$10</f>
        <v>11464394.625</v>
      </c>
      <c r="V28" s="3"/>
    </row>
    <row r="29" spans="1:22" ht="18.75" x14ac:dyDescent="0.25">
      <c r="A29" s="23">
        <v>7.5</v>
      </c>
      <c r="B29" s="8">
        <f t="shared" si="2"/>
        <v>500</v>
      </c>
      <c r="C29" s="12">
        <v>10</v>
      </c>
      <c r="D29" s="12">
        <f>Hoja3!B$5</f>
        <v>250</v>
      </c>
      <c r="E29" s="22">
        <f t="shared" si="0"/>
        <v>-240</v>
      </c>
      <c r="F29" s="13">
        <f t="shared" si="3"/>
        <v>48</v>
      </c>
      <c r="G29" s="13">
        <f>IF($E29&gt;=0,0,IF(-$E29*Hoja3!B$8&gt;Hoja3!$B$6,Hoja3!$B$6,-$E29*Hoja3!$B$8))</f>
        <v>192</v>
      </c>
      <c r="H29" s="13">
        <f t="shared" ref="H29:H30" si="10">C29+F29</f>
        <v>58</v>
      </c>
      <c r="I29" s="13">
        <f t="shared" ref="I29:I30" si="11">D29+G29</f>
        <v>442</v>
      </c>
      <c r="J29" s="14">
        <f>H29*Hoja3!$B$10</f>
        <v>1657158.6</v>
      </c>
      <c r="K29" s="14">
        <f>I29*Hoja3!$B$10</f>
        <v>12628691.4</v>
      </c>
      <c r="L29" s="3"/>
      <c r="M29" s="12">
        <v>15</v>
      </c>
      <c r="N29" s="12">
        <f t="shared" ref="N29:N30" si="12">D29</f>
        <v>250</v>
      </c>
      <c r="O29" s="22">
        <f t="shared" si="1"/>
        <v>-235</v>
      </c>
      <c r="P29" s="13">
        <f t="shared" si="7"/>
        <v>58.75</v>
      </c>
      <c r="Q29" s="13">
        <f>IF($O29&gt;=0,0,IF(-$O29*Hoja3!B$9&gt;Hoja3!$B$6,Hoja3!$B$6,-$O29*Hoja3!$B$9))</f>
        <v>176.25</v>
      </c>
      <c r="R29" s="13">
        <f t="shared" ref="R29:R30" si="13">M29+P29</f>
        <v>73.75</v>
      </c>
      <c r="S29" s="13">
        <f t="shared" ref="S29:S30" si="14">N29+Q29</f>
        <v>426.25</v>
      </c>
      <c r="T29" s="14">
        <f>R29*Hoja3!$B$10</f>
        <v>2107162.875</v>
      </c>
      <c r="U29" s="14">
        <f>S29*Hoja3!$B$10</f>
        <v>12178687.125</v>
      </c>
      <c r="V29" s="3"/>
    </row>
    <row r="30" spans="1:22" ht="18.75" x14ac:dyDescent="0.25">
      <c r="A30" s="23">
        <v>8</v>
      </c>
      <c r="B30" s="8">
        <f t="shared" si="2"/>
        <v>533.33333333333337</v>
      </c>
      <c r="C30" s="12">
        <v>10</v>
      </c>
      <c r="D30" s="12">
        <f>Hoja3!B$5</f>
        <v>250</v>
      </c>
      <c r="E30" s="22">
        <f t="shared" si="0"/>
        <v>-273.33333333333337</v>
      </c>
      <c r="F30" s="13">
        <f t="shared" si="3"/>
        <v>54.666666666666657</v>
      </c>
      <c r="G30" s="13">
        <f>IF($E30&gt;=0,0,IF(-$E30*Hoja3!B$8&gt;Hoja3!$B$6,Hoja3!$B$6,-$E30*Hoja3!$B$8))</f>
        <v>218.66666666666671</v>
      </c>
      <c r="H30" s="13">
        <f t="shared" si="10"/>
        <v>64.666666666666657</v>
      </c>
      <c r="I30" s="13">
        <f t="shared" si="11"/>
        <v>468.66666666666674</v>
      </c>
      <c r="J30" s="14">
        <f>H30*Hoja3!$B$10</f>
        <v>1847636.5999999999</v>
      </c>
      <c r="K30" s="14">
        <f>I30*Hoja3!$B$10</f>
        <v>13390603.400000002</v>
      </c>
      <c r="L30" s="3"/>
      <c r="M30" s="12">
        <v>15</v>
      </c>
      <c r="N30" s="12">
        <f t="shared" si="12"/>
        <v>250</v>
      </c>
      <c r="O30" s="22">
        <f t="shared" si="1"/>
        <v>-268.33333333333337</v>
      </c>
      <c r="P30" s="13">
        <f t="shared" si="7"/>
        <v>67.083333333333343</v>
      </c>
      <c r="Q30" s="13">
        <f>IF($O30&gt;=0,0,IF(-$O30*Hoja3!B$9&gt;Hoja3!$B$6,Hoja3!$B$6,-$O30*Hoja3!$B$9))</f>
        <v>201.25000000000003</v>
      </c>
      <c r="R30" s="13">
        <f t="shared" si="13"/>
        <v>82.083333333333343</v>
      </c>
      <c r="S30" s="13">
        <f t="shared" si="14"/>
        <v>451.25</v>
      </c>
      <c r="T30" s="14">
        <f>R30*Hoja3!$B$10</f>
        <v>2345260.3750000005</v>
      </c>
      <c r="U30" s="14">
        <f>S30*Hoja3!$B$10</f>
        <v>12892979.625</v>
      </c>
      <c r="V30" s="3"/>
    </row>
    <row r="31" spans="1:22" ht="18.75" x14ac:dyDescent="0.25">
      <c r="A31" s="23">
        <v>8.5</v>
      </c>
      <c r="B31" s="8">
        <f t="shared" si="2"/>
        <v>566.66666666666663</v>
      </c>
      <c r="C31" s="12">
        <v>10</v>
      </c>
      <c r="D31" s="12">
        <f>Hoja3!B$5</f>
        <v>250</v>
      </c>
      <c r="E31" s="22">
        <f t="shared" si="0"/>
        <v>-306.66666666666663</v>
      </c>
      <c r="F31" s="13">
        <f t="shared" si="3"/>
        <v>61.333333333333314</v>
      </c>
      <c r="G31" s="13">
        <f>IF($E31&gt;=0,0,IF(-$E31*Hoja3!B$8&gt;Hoja3!$B$6,Hoja3!$B$6,-$E31*Hoja3!$B$8))</f>
        <v>245.33333333333331</v>
      </c>
      <c r="H31" s="13">
        <f t="shared" ref="H31:H34" si="15">C31+F31</f>
        <v>71.333333333333314</v>
      </c>
      <c r="I31" s="13">
        <f t="shared" ref="I31:I34" si="16">D31+G31</f>
        <v>495.33333333333331</v>
      </c>
      <c r="J31" s="14">
        <f>H31*Hoja3!$B$10</f>
        <v>2038114.5999999994</v>
      </c>
      <c r="K31" s="14">
        <f>I31*Hoja3!$B$10</f>
        <v>14152515.4</v>
      </c>
      <c r="L31" s="3"/>
      <c r="M31" s="12">
        <v>15</v>
      </c>
      <c r="N31" s="12">
        <f t="shared" ref="N31:N34" si="17">D31</f>
        <v>250</v>
      </c>
      <c r="O31" s="22">
        <f t="shared" si="1"/>
        <v>-301.66666666666663</v>
      </c>
      <c r="P31" s="13">
        <f t="shared" si="7"/>
        <v>75.416666666666657</v>
      </c>
      <c r="Q31" s="13">
        <f>IF($O31&gt;=0,0,IF(-$O31*Hoja3!B$9&gt;Hoja3!$B$6,Hoja3!$B$6,-$O31*Hoja3!$B$9))</f>
        <v>226.24999999999997</v>
      </c>
      <c r="R31" s="13">
        <f t="shared" ref="R31:R34" si="18">M31+P31</f>
        <v>90.416666666666657</v>
      </c>
      <c r="S31" s="13">
        <f t="shared" ref="S31:S34" si="19">N31+Q31</f>
        <v>476.25</v>
      </c>
      <c r="T31" s="14">
        <f>R31*Hoja3!$B$10</f>
        <v>2583357.875</v>
      </c>
      <c r="U31" s="14">
        <f>S31*Hoja3!$B$10</f>
        <v>13607272.125</v>
      </c>
      <c r="V31" s="3"/>
    </row>
    <row r="32" spans="1:22" ht="18.75" x14ac:dyDescent="0.25">
      <c r="A32" s="23">
        <v>9</v>
      </c>
      <c r="B32" s="8">
        <f t="shared" si="2"/>
        <v>600</v>
      </c>
      <c r="C32" s="12">
        <v>10</v>
      </c>
      <c r="D32" s="12">
        <f>Hoja3!B$5</f>
        <v>250</v>
      </c>
      <c r="E32" s="22">
        <f t="shared" si="0"/>
        <v>-340</v>
      </c>
      <c r="F32" s="13">
        <f t="shared" si="3"/>
        <v>68</v>
      </c>
      <c r="G32" s="13">
        <f>IF($E32&gt;=0,0,IF(-$E32*Hoja3!B$8&gt;Hoja3!$B$6,Hoja3!$B$6,-$E32*Hoja3!$B$8))</f>
        <v>272</v>
      </c>
      <c r="H32" s="13">
        <f t="shared" si="15"/>
        <v>78</v>
      </c>
      <c r="I32" s="13">
        <f t="shared" si="16"/>
        <v>522</v>
      </c>
      <c r="J32" s="14">
        <f>H32*Hoja3!$B$10</f>
        <v>2228592.6</v>
      </c>
      <c r="K32" s="14">
        <f>I32*Hoja3!$B$10</f>
        <v>14914427.4</v>
      </c>
      <c r="L32" s="3"/>
      <c r="M32" s="12">
        <v>15</v>
      </c>
      <c r="N32" s="12">
        <f t="shared" si="17"/>
        <v>250</v>
      </c>
      <c r="O32" s="22">
        <f t="shared" si="1"/>
        <v>-335</v>
      </c>
      <c r="P32" s="13">
        <f t="shared" si="7"/>
        <v>83.75</v>
      </c>
      <c r="Q32" s="13">
        <f>IF($O32&gt;=0,0,IF(-$O32*Hoja3!B$9&gt;Hoja3!$B$6,Hoja3!$B$6,-$O32*Hoja3!$B$9))</f>
        <v>251.25</v>
      </c>
      <c r="R32" s="13">
        <f t="shared" si="18"/>
        <v>98.75</v>
      </c>
      <c r="S32" s="13">
        <f t="shared" si="19"/>
        <v>501.25</v>
      </c>
      <c r="T32" s="14">
        <f>R32*Hoja3!$B$10</f>
        <v>2821455.375</v>
      </c>
      <c r="U32" s="14">
        <f>S32*Hoja3!$B$10</f>
        <v>14321564.625</v>
      </c>
      <c r="V32" s="3"/>
    </row>
    <row r="33" spans="1:22" ht="18.75" x14ac:dyDescent="0.25">
      <c r="A33" s="23">
        <v>9.5</v>
      </c>
      <c r="B33" s="8">
        <f t="shared" si="2"/>
        <v>633.33333333333337</v>
      </c>
      <c r="C33" s="12">
        <v>10</v>
      </c>
      <c r="D33" s="12">
        <f>Hoja3!B$5</f>
        <v>250</v>
      </c>
      <c r="E33" s="22">
        <f t="shared" si="0"/>
        <v>-373.33333333333337</v>
      </c>
      <c r="F33" s="13">
        <f t="shared" si="3"/>
        <v>74.666666666666686</v>
      </c>
      <c r="G33" s="13">
        <f>IF($E33&gt;=0,0,IF(-$E33*Hoja3!B$8&gt;Hoja3!$B$6,Hoja3!$B$6,-$E33*Hoja3!$B$8))</f>
        <v>298.66666666666669</v>
      </c>
      <c r="H33" s="13">
        <f t="shared" si="15"/>
        <v>84.666666666666686</v>
      </c>
      <c r="I33" s="13">
        <f t="shared" si="16"/>
        <v>548.66666666666674</v>
      </c>
      <c r="J33" s="14">
        <f>H33*Hoja3!$B$10</f>
        <v>2419070.6000000006</v>
      </c>
      <c r="K33" s="14">
        <f>I33*Hoja3!$B$10</f>
        <v>15676339.400000002</v>
      </c>
      <c r="L33" s="3"/>
      <c r="M33" s="12">
        <v>15</v>
      </c>
      <c r="N33" s="12">
        <f t="shared" si="17"/>
        <v>250</v>
      </c>
      <c r="O33" s="22">
        <f t="shared" si="1"/>
        <v>-368.33333333333337</v>
      </c>
      <c r="P33" s="13">
        <f t="shared" si="7"/>
        <v>92.083333333333371</v>
      </c>
      <c r="Q33" s="13">
        <f>IF($O33&gt;=0,0,IF(-$O33*Hoja3!B$9&gt;Hoja3!$B$6,Hoja3!$B$6,-$O33*Hoja3!$B$9))</f>
        <v>276.25</v>
      </c>
      <c r="R33" s="13">
        <f t="shared" si="18"/>
        <v>107.08333333333337</v>
      </c>
      <c r="S33" s="13">
        <f t="shared" si="19"/>
        <v>526.25</v>
      </c>
      <c r="T33" s="14">
        <f>R33*Hoja3!$B$10</f>
        <v>3059552.8750000009</v>
      </c>
      <c r="U33" s="14">
        <f>S33*Hoja3!$B$10</f>
        <v>15035857.125</v>
      </c>
      <c r="V33" s="3"/>
    </row>
    <row r="34" spans="1:22" ht="18.75" x14ac:dyDescent="0.25">
      <c r="A34" s="23">
        <v>10</v>
      </c>
      <c r="B34" s="8">
        <f t="shared" si="2"/>
        <v>666.66666666666663</v>
      </c>
      <c r="C34" s="12">
        <v>10</v>
      </c>
      <c r="D34" s="12">
        <f>Hoja3!B$5</f>
        <v>250</v>
      </c>
      <c r="E34" s="22">
        <f t="shared" si="0"/>
        <v>-406.66666666666663</v>
      </c>
      <c r="F34" s="13">
        <f t="shared" si="3"/>
        <v>81.333333333333314</v>
      </c>
      <c r="G34" s="13">
        <f>IF($E34&gt;=0,0,IF(-$E34*Hoja3!B$8&gt;Hoja3!$B$6,Hoja3!$B$6,-$E34*Hoja3!$B$8))</f>
        <v>325.33333333333331</v>
      </c>
      <c r="H34" s="13">
        <f t="shared" si="15"/>
        <v>91.333333333333314</v>
      </c>
      <c r="I34" s="13">
        <f t="shared" si="16"/>
        <v>575.33333333333326</v>
      </c>
      <c r="J34" s="14">
        <f>H34*Hoja3!$B$10</f>
        <v>2609548.5999999996</v>
      </c>
      <c r="K34" s="14">
        <f>I34*Hoja3!$B$10</f>
        <v>16438251.399999999</v>
      </c>
      <c r="L34" s="3"/>
      <c r="M34" s="12">
        <v>15</v>
      </c>
      <c r="N34" s="12">
        <f t="shared" si="17"/>
        <v>250</v>
      </c>
      <c r="O34" s="22">
        <f t="shared" si="1"/>
        <v>-401.66666666666663</v>
      </c>
      <c r="P34" s="13">
        <f t="shared" si="7"/>
        <v>100.41666666666663</v>
      </c>
      <c r="Q34" s="13">
        <f>IF($O34&gt;=0,0,IF(-$O34*Hoja3!B$9&gt;Hoja3!$B$6,Hoja3!$B$6,-$O34*Hoja3!$B$9))</f>
        <v>301.25</v>
      </c>
      <c r="R34" s="13">
        <f t="shared" si="18"/>
        <v>115.41666666666663</v>
      </c>
      <c r="S34" s="13">
        <f t="shared" si="19"/>
        <v>551.25</v>
      </c>
      <c r="T34" s="14">
        <f>R34*Hoja3!$B$10</f>
        <v>3297650.3749999991</v>
      </c>
      <c r="U34" s="14">
        <f>S34*Hoja3!$B$10</f>
        <v>15750149.625</v>
      </c>
      <c r="V34" s="3"/>
    </row>
    <row r="35" spans="1:22" ht="18.75" x14ac:dyDescent="0.25">
      <c r="A35" s="23">
        <v>10.5</v>
      </c>
      <c r="B35" s="8">
        <f t="shared" ref="B35:B38" si="20">($B$9*A35)/B$8</f>
        <v>700</v>
      </c>
      <c r="C35" s="12">
        <v>10</v>
      </c>
      <c r="D35" s="12">
        <f>Hoja3!B$5</f>
        <v>250</v>
      </c>
      <c r="E35" s="22">
        <f t="shared" ref="E35:E38" si="21">IF((D35+C35-B35)&gt;0,0,D35+C35-B35)</f>
        <v>-440</v>
      </c>
      <c r="F35" s="13">
        <f t="shared" ref="F35:F38" si="22">IF(G35=0,0,-E35-G35)</f>
        <v>90</v>
      </c>
      <c r="G35" s="13">
        <f>IF($E35&gt;=0,0,IF(-$E35*Hoja3!B$8&gt;Hoja3!$B$6,Hoja3!$B$6,-$E35*Hoja3!$B$8))</f>
        <v>350</v>
      </c>
      <c r="H35" s="13">
        <f t="shared" ref="H35:H38" si="23">C35+F35</f>
        <v>100</v>
      </c>
      <c r="I35" s="13">
        <f t="shared" ref="I35:I38" si="24">D35+G35</f>
        <v>600</v>
      </c>
      <c r="J35" s="14">
        <f>H35*Hoja3!$B$10</f>
        <v>2857170</v>
      </c>
      <c r="K35" s="14">
        <f>I35*Hoja3!$B$10</f>
        <v>17143020</v>
      </c>
      <c r="L35" s="3"/>
      <c r="M35" s="12">
        <v>15</v>
      </c>
      <c r="N35" s="12">
        <f t="shared" ref="N35:N38" si="25">D35</f>
        <v>250</v>
      </c>
      <c r="O35" s="22">
        <f t="shared" ref="O35:O38" si="26">IF((N35+M35-B35)&gt;0,0,N35+M35-B35)</f>
        <v>-435</v>
      </c>
      <c r="P35" s="13">
        <f t="shared" ref="P35:P38" si="27">IF(Q35=0,0,-O35-Q35)</f>
        <v>108.75</v>
      </c>
      <c r="Q35" s="13">
        <f>IF($O35&gt;=0,0,IF(-$O35*Hoja3!B$9&gt;Hoja3!$B$6,Hoja3!$B$6,-$O35*Hoja3!$B$9))</f>
        <v>326.25</v>
      </c>
      <c r="R35" s="13">
        <f t="shared" ref="R35:R38" si="28">M35+P35</f>
        <v>123.75</v>
      </c>
      <c r="S35" s="13">
        <f t="shared" ref="S35:S38" si="29">N35+Q35</f>
        <v>576.25</v>
      </c>
      <c r="T35" s="14">
        <f>R35*Hoja3!$B$10</f>
        <v>3535747.875</v>
      </c>
      <c r="U35" s="14">
        <f>S35*Hoja3!$B$10</f>
        <v>16464442.125</v>
      </c>
    </row>
    <row r="36" spans="1:22" ht="18.75" x14ac:dyDescent="0.25">
      <c r="A36" s="23">
        <v>11</v>
      </c>
      <c r="B36" s="8">
        <f t="shared" si="20"/>
        <v>733.33333333333337</v>
      </c>
      <c r="C36" s="12">
        <v>10</v>
      </c>
      <c r="D36" s="12">
        <f>Hoja3!B$5</f>
        <v>250</v>
      </c>
      <c r="E36" s="22">
        <f t="shared" si="21"/>
        <v>-473.33333333333337</v>
      </c>
      <c r="F36" s="13">
        <f t="shared" si="22"/>
        <v>123.33333333333337</v>
      </c>
      <c r="G36" s="13">
        <f>IF($E36&gt;=0,0,IF(-$E36*Hoja3!B$8&gt;Hoja3!$B$6,Hoja3!$B$6,-$E36*Hoja3!$B$8))</f>
        <v>350</v>
      </c>
      <c r="H36" s="13">
        <f t="shared" si="23"/>
        <v>133.33333333333337</v>
      </c>
      <c r="I36" s="13">
        <f t="shared" si="24"/>
        <v>600</v>
      </c>
      <c r="J36" s="14">
        <f>H36*Hoja3!$B$10</f>
        <v>3809560.0000000014</v>
      </c>
      <c r="K36" s="14">
        <f>I36*Hoja3!$B$10</f>
        <v>17143020</v>
      </c>
      <c r="L36" s="3"/>
      <c r="M36" s="12">
        <v>15</v>
      </c>
      <c r="N36" s="12">
        <f t="shared" si="25"/>
        <v>250</v>
      </c>
      <c r="O36" s="22">
        <f t="shared" si="26"/>
        <v>-468.33333333333337</v>
      </c>
      <c r="P36" s="13">
        <f t="shared" si="27"/>
        <v>118.33333333333337</v>
      </c>
      <c r="Q36" s="13">
        <f>IF($O36&gt;=0,0,IF(-$O36*Hoja3!B$9&gt;Hoja3!$B$6,Hoja3!$B$6,-$O36*Hoja3!$B$9))</f>
        <v>350</v>
      </c>
      <c r="R36" s="13">
        <f t="shared" si="28"/>
        <v>133.33333333333337</v>
      </c>
      <c r="S36" s="13">
        <f t="shared" si="29"/>
        <v>600</v>
      </c>
      <c r="T36" s="14">
        <f>R36*Hoja3!$B$10</f>
        <v>3809560.0000000014</v>
      </c>
      <c r="U36" s="14">
        <f>S36*Hoja3!$B$10</f>
        <v>17143020</v>
      </c>
    </row>
    <row r="37" spans="1:22" ht="18.75" x14ac:dyDescent="0.25">
      <c r="A37" s="23">
        <v>11.5</v>
      </c>
      <c r="B37" s="8">
        <f t="shared" si="20"/>
        <v>766.66666666666663</v>
      </c>
      <c r="C37" s="12">
        <v>10</v>
      </c>
      <c r="D37" s="12">
        <f>Hoja3!B$5</f>
        <v>250</v>
      </c>
      <c r="E37" s="22">
        <f t="shared" si="21"/>
        <v>-506.66666666666663</v>
      </c>
      <c r="F37" s="13">
        <f t="shared" si="22"/>
        <v>156.66666666666663</v>
      </c>
      <c r="G37" s="13">
        <f>IF($E37&gt;=0,0,IF(-$E37*Hoja3!B$8&gt;Hoja3!$B$6,Hoja3!$B$6,-$E37*Hoja3!$B$8))</f>
        <v>350</v>
      </c>
      <c r="H37" s="13">
        <f t="shared" si="23"/>
        <v>166.66666666666663</v>
      </c>
      <c r="I37" s="13">
        <f t="shared" si="24"/>
        <v>600</v>
      </c>
      <c r="J37" s="14">
        <f>H37*Hoja3!$B$10</f>
        <v>4761949.9999999991</v>
      </c>
      <c r="K37" s="14">
        <f>I37*Hoja3!$B$10</f>
        <v>17143020</v>
      </c>
      <c r="L37" s="3"/>
      <c r="M37" s="12">
        <v>15</v>
      </c>
      <c r="N37" s="12">
        <f t="shared" si="25"/>
        <v>250</v>
      </c>
      <c r="O37" s="22">
        <f t="shared" si="26"/>
        <v>-501.66666666666663</v>
      </c>
      <c r="P37" s="13">
        <f t="shared" si="27"/>
        <v>151.66666666666663</v>
      </c>
      <c r="Q37" s="13">
        <f>IF($O37&gt;=0,0,IF(-$O37*Hoja3!B$9&gt;Hoja3!$B$6,Hoja3!$B$6,-$O37*Hoja3!$B$9))</f>
        <v>350</v>
      </c>
      <c r="R37" s="13">
        <f t="shared" si="28"/>
        <v>166.66666666666663</v>
      </c>
      <c r="S37" s="13">
        <f t="shared" si="29"/>
        <v>600</v>
      </c>
      <c r="T37" s="14">
        <f>R37*Hoja3!$B$10</f>
        <v>4761949.9999999991</v>
      </c>
      <c r="U37" s="14">
        <f>S37*Hoja3!$B$10</f>
        <v>17143020</v>
      </c>
    </row>
    <row r="38" spans="1:22" ht="18.75" x14ac:dyDescent="0.25">
      <c r="A38" s="23">
        <v>12</v>
      </c>
      <c r="B38" s="8">
        <f t="shared" si="20"/>
        <v>800</v>
      </c>
      <c r="C38" s="12">
        <v>10</v>
      </c>
      <c r="D38" s="12">
        <f>Hoja3!B$5</f>
        <v>250</v>
      </c>
      <c r="E38" s="22">
        <f t="shared" si="21"/>
        <v>-540</v>
      </c>
      <c r="F38" s="13">
        <f t="shared" si="22"/>
        <v>190</v>
      </c>
      <c r="G38" s="13">
        <f>IF($E38&gt;=0,0,IF(-$E38*Hoja3!B$8&gt;Hoja3!$B$6,Hoja3!$B$6,-$E38*Hoja3!$B$8))</f>
        <v>350</v>
      </c>
      <c r="H38" s="13">
        <f t="shared" si="23"/>
        <v>200</v>
      </c>
      <c r="I38" s="13">
        <f t="shared" si="24"/>
        <v>600</v>
      </c>
      <c r="J38" s="14">
        <f>H38*Hoja3!$B$10</f>
        <v>5714340</v>
      </c>
      <c r="K38" s="14">
        <f>I38*Hoja3!$B$10</f>
        <v>17143020</v>
      </c>
      <c r="L38" s="3"/>
      <c r="M38" s="12">
        <v>15</v>
      </c>
      <c r="N38" s="12">
        <f t="shared" si="25"/>
        <v>250</v>
      </c>
      <c r="O38" s="22">
        <f t="shared" si="26"/>
        <v>-535</v>
      </c>
      <c r="P38" s="13">
        <f t="shared" si="27"/>
        <v>185</v>
      </c>
      <c r="Q38" s="13">
        <f>IF($O38&gt;=0,0,IF(-$O38*Hoja3!B$9&gt;Hoja3!$B$6,Hoja3!$B$6,-$O38*Hoja3!$B$9))</f>
        <v>350</v>
      </c>
      <c r="R38" s="13">
        <f t="shared" si="28"/>
        <v>200</v>
      </c>
      <c r="S38" s="13">
        <f t="shared" si="29"/>
        <v>600</v>
      </c>
      <c r="T38" s="14">
        <f>R38*Hoja3!$B$10</f>
        <v>5714340</v>
      </c>
      <c r="U38" s="14">
        <f>S38*Hoja3!$B$10</f>
        <v>17143020</v>
      </c>
    </row>
    <row r="39" spans="1:22" ht="18.75" hidden="1" x14ac:dyDescent="0.25">
      <c r="A39" s="23">
        <f t="shared" ref="A39:B43" si="30">A31</f>
        <v>8.5</v>
      </c>
      <c r="B39" s="8">
        <f t="shared" si="30"/>
        <v>566.66666666666663</v>
      </c>
      <c r="C39" s="12">
        <v>10</v>
      </c>
      <c r="D39" s="12">
        <f>Hoja3!C$5</f>
        <v>200</v>
      </c>
      <c r="E39" s="22">
        <f t="shared" ref="E39:E46" si="31">IF((D39+C39-B31)&gt;0,0,D39+C39-B31)</f>
        <v>-356.66666666666663</v>
      </c>
      <c r="F39" s="13">
        <f t="shared" ref="F39:F42" si="32">IF(G39=0,0,-E39-G39)</f>
        <v>89.166666666666629</v>
      </c>
      <c r="G39" s="13">
        <f>IF($E39&gt;=0,0,IF(-$E39*Hoja3!C$8&gt;Hoja3!$C$6,Hoja3!$C$6,-$E39*Hoja3!$C$8))</f>
        <v>267.5</v>
      </c>
      <c r="H39" s="13">
        <f t="shared" ref="H39:H42" si="33">C39+F39</f>
        <v>99.166666666666629</v>
      </c>
      <c r="I39" s="13">
        <f t="shared" ref="I39:I42" si="34">D39+G39</f>
        <v>467.5</v>
      </c>
      <c r="J39" s="14">
        <f>H39*Hoja3!$B$10</f>
        <v>2833360.2499999991</v>
      </c>
      <c r="K39" s="14">
        <f>I39*Hoja3!$B$10</f>
        <v>13357269.75</v>
      </c>
      <c r="L39" s="3"/>
      <c r="M39" s="12">
        <v>15</v>
      </c>
      <c r="N39" s="12">
        <f t="shared" ref="N39:N42" si="35">D39</f>
        <v>200</v>
      </c>
      <c r="O39" s="22">
        <f t="shared" ref="O39:O46" si="36">IF((N39+M39-B31)&gt;0,0,N39+M39-B31)</f>
        <v>-351.66666666666663</v>
      </c>
      <c r="P39" s="13">
        <f t="shared" ref="P39:P42" si="37">IF(Q39=0,0,-O39-Q39)</f>
        <v>105.5</v>
      </c>
      <c r="Q39" s="13">
        <f>IF($O39&gt;=0,0,IF(-$O39*Hoja3!C$9&gt;Hoja3!$C$6,Hoja3!$C$6,-$O39*Hoja3!$C$9))</f>
        <v>246.16666666666663</v>
      </c>
      <c r="R39" s="13">
        <f t="shared" ref="R39:R42" si="38">M39+P39</f>
        <v>120.5</v>
      </c>
      <c r="S39" s="13">
        <f t="shared" ref="S39:S42" si="39">N39+Q39</f>
        <v>446.16666666666663</v>
      </c>
      <c r="T39" s="14">
        <f>R39*Hoja3!$B$10</f>
        <v>3442889.85</v>
      </c>
      <c r="U39" s="14">
        <f>S39*Hoja3!$B$10</f>
        <v>12747740.149999999</v>
      </c>
    </row>
    <row r="40" spans="1:22" ht="18.75" hidden="1" x14ac:dyDescent="0.25">
      <c r="A40" s="23">
        <f t="shared" si="30"/>
        <v>9</v>
      </c>
      <c r="B40" s="8">
        <f t="shared" si="30"/>
        <v>600</v>
      </c>
      <c r="C40" s="12">
        <v>10</v>
      </c>
      <c r="D40" s="12">
        <f>Hoja3!C$5</f>
        <v>200</v>
      </c>
      <c r="E40" s="22">
        <f t="shared" si="31"/>
        <v>-390</v>
      </c>
      <c r="F40" s="13">
        <f t="shared" si="32"/>
        <v>97.5</v>
      </c>
      <c r="G40" s="13">
        <f>IF($E40&gt;=0,0,IF(-$E40*Hoja3!C$8&gt;Hoja3!$C$6,Hoja3!$C$6,-$E40*Hoja3!$C$8))</f>
        <v>292.5</v>
      </c>
      <c r="H40" s="13">
        <f t="shared" si="33"/>
        <v>107.5</v>
      </c>
      <c r="I40" s="13">
        <f t="shared" si="34"/>
        <v>492.5</v>
      </c>
      <c r="J40" s="14">
        <f>H40*Hoja3!$B$10</f>
        <v>3071457.75</v>
      </c>
      <c r="K40" s="14">
        <f>I40*Hoja3!$B$10</f>
        <v>14071562.25</v>
      </c>
      <c r="L40" s="3"/>
      <c r="M40" s="12">
        <v>15</v>
      </c>
      <c r="N40" s="12">
        <f t="shared" si="35"/>
        <v>200</v>
      </c>
      <c r="O40" s="22">
        <f t="shared" si="36"/>
        <v>-385</v>
      </c>
      <c r="P40" s="13">
        <f t="shared" si="37"/>
        <v>115.5</v>
      </c>
      <c r="Q40" s="13">
        <f>IF($O40&gt;=0,0,IF(-$O40*Hoja3!C$9&gt;Hoja3!$C$6,Hoja3!$C$6,-$O40*Hoja3!$C$9))</f>
        <v>269.5</v>
      </c>
      <c r="R40" s="13">
        <f t="shared" si="38"/>
        <v>130.5</v>
      </c>
      <c r="S40" s="13">
        <f t="shared" si="39"/>
        <v>469.5</v>
      </c>
      <c r="T40" s="14">
        <f>R40*Hoja3!$B$10</f>
        <v>3728606.85</v>
      </c>
      <c r="U40" s="14">
        <f>S40*Hoja3!$B$10</f>
        <v>13414413.15</v>
      </c>
    </row>
    <row r="41" spans="1:22" ht="18.75" hidden="1" x14ac:dyDescent="0.25">
      <c r="A41" s="23">
        <f t="shared" si="30"/>
        <v>9.5</v>
      </c>
      <c r="B41" s="8">
        <f t="shared" si="30"/>
        <v>633.33333333333337</v>
      </c>
      <c r="C41" s="12">
        <v>10</v>
      </c>
      <c r="D41" s="12">
        <f>Hoja3!C$5</f>
        <v>200</v>
      </c>
      <c r="E41" s="22">
        <f t="shared" si="31"/>
        <v>-423.33333333333337</v>
      </c>
      <c r="F41" s="13">
        <f t="shared" si="32"/>
        <v>123.33333333333337</v>
      </c>
      <c r="G41" s="13">
        <f>IF($E41&gt;=0,0,IF(-$E41*Hoja3!C$8&gt;Hoja3!$C$6,Hoja3!$C$6,-$E41*Hoja3!$C$8))</f>
        <v>300</v>
      </c>
      <c r="H41" s="13">
        <f t="shared" si="33"/>
        <v>133.33333333333337</v>
      </c>
      <c r="I41" s="13">
        <f t="shared" si="34"/>
        <v>500</v>
      </c>
      <c r="J41" s="14">
        <f>H41*Hoja3!$B$10</f>
        <v>3809560.0000000014</v>
      </c>
      <c r="K41" s="14">
        <f>I41*Hoja3!$B$10</f>
        <v>14285850</v>
      </c>
      <c r="L41" s="3"/>
      <c r="M41" s="12">
        <v>15</v>
      </c>
      <c r="N41" s="12">
        <f t="shared" si="35"/>
        <v>200</v>
      </c>
      <c r="O41" s="22">
        <f t="shared" si="36"/>
        <v>-418.33333333333337</v>
      </c>
      <c r="P41" s="13">
        <f t="shared" si="37"/>
        <v>125.50000000000006</v>
      </c>
      <c r="Q41" s="13">
        <f>IF($O41&gt;=0,0,IF(-$O41*Hoja3!C$9&gt;Hoja3!$C$6,Hoja3!$C$6,-$O41*Hoja3!$C$9))</f>
        <v>292.83333333333331</v>
      </c>
      <c r="R41" s="13">
        <f t="shared" si="38"/>
        <v>140.50000000000006</v>
      </c>
      <c r="S41" s="13">
        <f t="shared" si="39"/>
        <v>492.83333333333331</v>
      </c>
      <c r="T41" s="14">
        <f>R41*Hoja3!$B$10</f>
        <v>4014323.850000002</v>
      </c>
      <c r="U41" s="14">
        <f>S41*Hoja3!$B$10</f>
        <v>14081086.15</v>
      </c>
    </row>
    <row r="42" spans="1:22" ht="18.75" hidden="1" x14ac:dyDescent="0.25">
      <c r="A42" s="23">
        <f t="shared" si="30"/>
        <v>10</v>
      </c>
      <c r="B42" s="8">
        <f t="shared" si="30"/>
        <v>666.66666666666663</v>
      </c>
      <c r="C42" s="12">
        <v>10</v>
      </c>
      <c r="D42" s="12">
        <f>Hoja3!C$5</f>
        <v>200</v>
      </c>
      <c r="E42" s="22">
        <f t="shared" si="31"/>
        <v>-456.66666666666663</v>
      </c>
      <c r="F42" s="13">
        <f t="shared" si="32"/>
        <v>156.66666666666663</v>
      </c>
      <c r="G42" s="13">
        <f>IF($E42&gt;=0,0,IF(-$E42*Hoja3!C$8&gt;Hoja3!$C$6,Hoja3!$C$6,-$E42*Hoja3!$C$8))</f>
        <v>300</v>
      </c>
      <c r="H42" s="13">
        <f t="shared" si="33"/>
        <v>166.66666666666663</v>
      </c>
      <c r="I42" s="13">
        <f t="shared" si="34"/>
        <v>500</v>
      </c>
      <c r="J42" s="14">
        <f>H42*Hoja3!$B$10</f>
        <v>4761949.9999999991</v>
      </c>
      <c r="K42" s="14">
        <f>I42*Hoja3!$B$10</f>
        <v>14285850</v>
      </c>
      <c r="L42" s="3"/>
      <c r="M42" s="12">
        <v>15</v>
      </c>
      <c r="N42" s="12">
        <f t="shared" si="35"/>
        <v>200</v>
      </c>
      <c r="O42" s="22">
        <f t="shared" si="36"/>
        <v>-451.66666666666663</v>
      </c>
      <c r="P42" s="13">
        <f t="shared" si="37"/>
        <v>151.66666666666663</v>
      </c>
      <c r="Q42" s="13">
        <f>IF($O42&gt;=0,0,IF(-$O42*Hoja3!C$9&gt;Hoja3!$C$6,Hoja3!$C$6,-$O42*Hoja3!$C$9))</f>
        <v>300</v>
      </c>
      <c r="R42" s="13">
        <f t="shared" si="38"/>
        <v>166.66666666666663</v>
      </c>
      <c r="S42" s="13">
        <f t="shared" si="39"/>
        <v>500</v>
      </c>
      <c r="T42" s="14">
        <f>R42*Hoja3!$B$10</f>
        <v>4761949.9999999991</v>
      </c>
      <c r="U42" s="14">
        <f>S42*Hoja3!$B$10</f>
        <v>14285850</v>
      </c>
    </row>
    <row r="43" spans="1:22" ht="18.75" hidden="1" x14ac:dyDescent="0.25">
      <c r="A43" s="23">
        <f t="shared" si="30"/>
        <v>10.5</v>
      </c>
      <c r="B43" s="8">
        <f t="shared" si="30"/>
        <v>700</v>
      </c>
      <c r="C43" s="12">
        <v>10</v>
      </c>
      <c r="D43" s="12">
        <f>Hoja3!C$5</f>
        <v>200</v>
      </c>
      <c r="E43" s="22">
        <f t="shared" si="31"/>
        <v>-490</v>
      </c>
      <c r="F43" s="13">
        <f t="shared" ref="F43:F46" si="40">IF(G43=0,0,-E43-G43)</f>
        <v>190</v>
      </c>
      <c r="G43" s="13">
        <f>IF($E43&gt;=0,0,IF(-$E43*Hoja3!C$8&gt;Hoja3!$C$6,Hoja3!$C$6,-$E43*Hoja3!$C$8))</f>
        <v>300</v>
      </c>
      <c r="H43" s="13">
        <f t="shared" ref="H43:H46" si="41">C43+F43</f>
        <v>200</v>
      </c>
      <c r="I43" s="13">
        <f t="shared" ref="I43:I46" si="42">D43+G43</f>
        <v>500</v>
      </c>
      <c r="J43" s="14">
        <f>H43*Hoja3!$B$10</f>
        <v>5714340</v>
      </c>
      <c r="K43" s="14">
        <f>I43*Hoja3!$B$10</f>
        <v>14285850</v>
      </c>
      <c r="L43" s="3"/>
      <c r="M43" s="12">
        <v>15</v>
      </c>
      <c r="N43" s="12">
        <f t="shared" ref="N43:N46" si="43">D43</f>
        <v>200</v>
      </c>
      <c r="O43" s="22">
        <f t="shared" si="36"/>
        <v>-485</v>
      </c>
      <c r="P43" s="13">
        <f t="shared" ref="P43:P46" si="44">IF(Q43=0,0,-O43-Q43)</f>
        <v>185</v>
      </c>
      <c r="Q43" s="13">
        <f>IF($O43&gt;=0,0,IF(-$O43*Hoja3!C$9&gt;Hoja3!$C$6,Hoja3!$C$6,-$O43*Hoja3!$C$9))</f>
        <v>300</v>
      </c>
      <c r="R43" s="13">
        <f t="shared" ref="R43:R46" si="45">M43+P43</f>
        <v>200</v>
      </c>
      <c r="S43" s="13">
        <f t="shared" ref="S43:S46" si="46">N43+Q43</f>
        <v>500</v>
      </c>
      <c r="T43" s="14">
        <f>R43*Hoja3!$B$10</f>
        <v>5714340</v>
      </c>
      <c r="U43" s="14">
        <f>S43*Hoja3!$B$10</f>
        <v>14285850</v>
      </c>
    </row>
    <row r="44" spans="1:22" ht="18.75" hidden="1" x14ac:dyDescent="0.25">
      <c r="A44" s="23">
        <f t="shared" ref="A44:B44" si="47">A36</f>
        <v>11</v>
      </c>
      <c r="B44" s="8">
        <f t="shared" si="47"/>
        <v>733.33333333333337</v>
      </c>
      <c r="C44" s="12">
        <v>10</v>
      </c>
      <c r="D44" s="12">
        <f>Hoja3!C$5</f>
        <v>200</v>
      </c>
      <c r="E44" s="22">
        <f t="shared" si="31"/>
        <v>-523.33333333333337</v>
      </c>
      <c r="F44" s="13">
        <f t="shared" si="40"/>
        <v>223.33333333333337</v>
      </c>
      <c r="G44" s="13">
        <f>IF($E44&gt;=0,0,IF(-$E44*Hoja3!C$8&gt;Hoja3!$C$6,Hoja3!$C$6,-$E44*Hoja3!$C$8))</f>
        <v>300</v>
      </c>
      <c r="H44" s="13">
        <f t="shared" si="41"/>
        <v>233.33333333333337</v>
      </c>
      <c r="I44" s="13">
        <f t="shared" si="42"/>
        <v>500</v>
      </c>
      <c r="J44" s="14">
        <f>H44*Hoja3!$B$10</f>
        <v>6666730.0000000009</v>
      </c>
      <c r="K44" s="14">
        <f>I44*Hoja3!$B$10</f>
        <v>14285850</v>
      </c>
      <c r="L44" s="3"/>
      <c r="M44" s="12">
        <v>15</v>
      </c>
      <c r="N44" s="12">
        <f t="shared" si="43"/>
        <v>200</v>
      </c>
      <c r="O44" s="22">
        <f t="shared" si="36"/>
        <v>-518.33333333333337</v>
      </c>
      <c r="P44" s="13">
        <f t="shared" si="44"/>
        <v>218.33333333333337</v>
      </c>
      <c r="Q44" s="13">
        <f>IF($O44&gt;=0,0,IF(-$O44*Hoja3!C$9&gt;Hoja3!$C$6,Hoja3!$C$6,-$O44*Hoja3!$C$9))</f>
        <v>300</v>
      </c>
      <c r="R44" s="13">
        <f t="shared" si="45"/>
        <v>233.33333333333337</v>
      </c>
      <c r="S44" s="13">
        <f t="shared" si="46"/>
        <v>500</v>
      </c>
      <c r="T44" s="14">
        <f>R44*Hoja3!$B$10</f>
        <v>6666730.0000000009</v>
      </c>
      <c r="U44" s="14">
        <f>S44*Hoja3!$B$10</f>
        <v>14285850</v>
      </c>
    </row>
    <row r="45" spans="1:22" ht="18.75" hidden="1" x14ac:dyDescent="0.25">
      <c r="A45" s="23">
        <f t="shared" ref="A45:B45" si="48">A37</f>
        <v>11.5</v>
      </c>
      <c r="B45" s="8">
        <f t="shared" si="48"/>
        <v>766.66666666666663</v>
      </c>
      <c r="C45" s="12">
        <v>10</v>
      </c>
      <c r="D45" s="12">
        <f>Hoja3!C$5</f>
        <v>200</v>
      </c>
      <c r="E45" s="22">
        <f t="shared" si="31"/>
        <v>-556.66666666666663</v>
      </c>
      <c r="F45" s="13">
        <f t="shared" si="40"/>
        <v>256.66666666666663</v>
      </c>
      <c r="G45" s="13">
        <f>IF($E45&gt;=0,0,IF(-$E45*Hoja3!C$8&gt;Hoja3!$C$6,Hoja3!$C$6,-$E45*Hoja3!$C$8))</f>
        <v>300</v>
      </c>
      <c r="H45" s="13">
        <f t="shared" si="41"/>
        <v>266.66666666666663</v>
      </c>
      <c r="I45" s="13">
        <f t="shared" si="42"/>
        <v>500</v>
      </c>
      <c r="J45" s="14">
        <f>H45*Hoja3!$B$10</f>
        <v>7619119.9999999991</v>
      </c>
      <c r="K45" s="14">
        <f>I45*Hoja3!$B$10</f>
        <v>14285850</v>
      </c>
      <c r="L45" s="3"/>
      <c r="M45" s="12">
        <v>15</v>
      </c>
      <c r="N45" s="12">
        <f t="shared" si="43"/>
        <v>200</v>
      </c>
      <c r="O45" s="22">
        <f t="shared" si="36"/>
        <v>-551.66666666666663</v>
      </c>
      <c r="P45" s="13">
        <f t="shared" si="44"/>
        <v>251.66666666666663</v>
      </c>
      <c r="Q45" s="13">
        <f>IF($O45&gt;=0,0,IF(-$O45*Hoja3!C$9&gt;Hoja3!$C$6,Hoja3!$C$6,-$O45*Hoja3!$C$9))</f>
        <v>300</v>
      </c>
      <c r="R45" s="13">
        <f t="shared" si="45"/>
        <v>266.66666666666663</v>
      </c>
      <c r="S45" s="13">
        <f t="shared" si="46"/>
        <v>500</v>
      </c>
      <c r="T45" s="14">
        <f>R45*Hoja3!$B$10</f>
        <v>7619119.9999999991</v>
      </c>
      <c r="U45" s="14">
        <f>S45*Hoja3!$B$10</f>
        <v>14285850</v>
      </c>
    </row>
    <row r="46" spans="1:22" ht="18.75" hidden="1" x14ac:dyDescent="0.25">
      <c r="A46" s="23">
        <f t="shared" ref="A46:B46" si="49">A38</f>
        <v>12</v>
      </c>
      <c r="B46" s="8">
        <f t="shared" si="49"/>
        <v>800</v>
      </c>
      <c r="C46" s="12">
        <v>10</v>
      </c>
      <c r="D46" s="12">
        <f>Hoja3!C$5</f>
        <v>200</v>
      </c>
      <c r="E46" s="22">
        <f t="shared" si="31"/>
        <v>-590</v>
      </c>
      <c r="F46" s="13">
        <f t="shared" si="40"/>
        <v>290</v>
      </c>
      <c r="G46" s="13">
        <f>IF($E46&gt;=0,0,IF(-$E46*Hoja3!C$8&gt;Hoja3!$C$6,Hoja3!$C$6,-$E46*Hoja3!$C$8))</f>
        <v>300</v>
      </c>
      <c r="H46" s="13">
        <f t="shared" si="41"/>
        <v>300</v>
      </c>
      <c r="I46" s="13">
        <f t="shared" si="42"/>
        <v>500</v>
      </c>
      <c r="J46" s="14">
        <f>H46*Hoja3!$B$10</f>
        <v>8571510</v>
      </c>
      <c r="K46" s="14">
        <f>I46*Hoja3!$B$10</f>
        <v>14285850</v>
      </c>
      <c r="L46" s="3"/>
      <c r="M46" s="12">
        <v>15</v>
      </c>
      <c r="N46" s="12">
        <f t="shared" si="43"/>
        <v>200</v>
      </c>
      <c r="O46" s="22">
        <f t="shared" si="36"/>
        <v>-585</v>
      </c>
      <c r="P46" s="13">
        <f t="shared" si="44"/>
        <v>285</v>
      </c>
      <c r="Q46" s="13">
        <f>IF($O46&gt;=0,0,IF(-$O46*Hoja3!C$9&gt;Hoja3!$C$6,Hoja3!$C$6,-$O46*Hoja3!$C$9))</f>
        <v>300</v>
      </c>
      <c r="R46" s="13">
        <f t="shared" si="45"/>
        <v>300</v>
      </c>
      <c r="S46" s="13">
        <f t="shared" si="46"/>
        <v>500</v>
      </c>
      <c r="T46" s="14">
        <f>R46*Hoja3!$B$10</f>
        <v>8571510</v>
      </c>
      <c r="U46" s="14">
        <f>S46*Hoja3!$B$10</f>
        <v>14285850</v>
      </c>
    </row>
  </sheetData>
  <sheetProtection algorithmName="SHA-512" hashValue="nCghF3kNnZZTcdQ6YiJR9vZdLc8+/8ghRGXa/aCC8/fz6izBU9dtTvLpV6+2AbNI4wboKd2Lqo0gj0sUlZUuZg==" saltValue="zP9jeu7aMOBlaKTj9N08mg==" spinCount="100000" sheet="1" objects="1" scenarios="1"/>
  <mergeCells count="12">
    <mergeCell ref="A5:U5"/>
    <mergeCell ref="R14:S14"/>
    <mergeCell ref="T14:U14"/>
    <mergeCell ref="B8:C8"/>
    <mergeCell ref="B9:C9"/>
    <mergeCell ref="C12:U12"/>
    <mergeCell ref="C13:K13"/>
    <mergeCell ref="M13:U13"/>
    <mergeCell ref="F14:G14"/>
    <mergeCell ref="H14:I14"/>
    <mergeCell ref="J14:K14"/>
    <mergeCell ref="P14:Q14"/>
  </mergeCells>
  <conditionalFormatting sqref="E16 E18 E20 E22 E24 E26 E28 E39:E46 O39:O46">
    <cfRule type="cellIs" dxfId="18" priority="49" operator="greaterThanOrEqual">
      <formula>0</formula>
    </cfRule>
    <cfRule type="cellIs" dxfId="17" priority="50" operator="lessThan">
      <formula>0</formula>
    </cfRule>
  </conditionalFormatting>
  <conditionalFormatting sqref="O18 O20 O22 O24 O26 O28">
    <cfRule type="cellIs" dxfId="16" priority="32" operator="greaterThanOrEqual">
      <formula>0</formula>
    </cfRule>
    <cfRule type="cellIs" dxfId="15" priority="33" operator="lessThan">
      <formula>0</formula>
    </cfRule>
  </conditionalFormatting>
  <conditionalFormatting sqref="E17 E19 E21 E23 E25 E27 E29">
    <cfRule type="cellIs" dxfId="14" priority="41" operator="greaterThanOrEqual">
      <formula>0</formula>
    </cfRule>
    <cfRule type="cellIs" dxfId="13" priority="42" operator="lessThan">
      <formula>0</formula>
    </cfRule>
  </conditionalFormatting>
  <conditionalFormatting sqref="O17 O19 O21 O23 O25 O27 O29">
    <cfRule type="cellIs" dxfId="12" priority="30" operator="greaterThanOrEqual">
      <formula>0</formula>
    </cfRule>
    <cfRule type="cellIs" dxfId="11" priority="31" operator="lessThan">
      <formula>0</formula>
    </cfRule>
  </conditionalFormatting>
  <conditionalFormatting sqref="E16:E29 E39:E46 O39:O46">
    <cfRule type="cellIs" dxfId="10" priority="34" operator="greaterThanOrEqual">
      <formula>0</formula>
    </cfRule>
  </conditionalFormatting>
  <conditionalFormatting sqref="O17:O29">
    <cfRule type="cellIs" dxfId="9" priority="29" operator="greaterThanOrEqual">
      <formula>0</formula>
    </cfRule>
  </conditionalFormatting>
  <conditionalFormatting sqref="O16">
    <cfRule type="cellIs" dxfId="8" priority="17" operator="greaterThanOrEqual">
      <formula>0</formula>
    </cfRule>
    <cfRule type="cellIs" dxfId="7" priority="18" operator="lessThan">
      <formula>0</formula>
    </cfRule>
  </conditionalFormatting>
  <conditionalFormatting sqref="O16">
    <cfRule type="cellIs" dxfId="6" priority="16" operator="greaterThanOrEqual">
      <formula>0</formula>
    </cfRule>
  </conditionalFormatting>
  <conditionalFormatting sqref="E30:E38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O30:O38">
    <cfRule type="cellIs" dxfId="3" priority="2" operator="greaterThanOrEqual">
      <formula>0</formula>
    </cfRule>
    <cfRule type="cellIs" dxfId="2" priority="3" operator="lessThan">
      <formula>0</formula>
    </cfRule>
  </conditionalFormatting>
  <conditionalFormatting sqref="E30:E38">
    <cfRule type="cellIs" dxfId="1" priority="4" operator="greaterThanOrEqual">
      <formula>0</formula>
    </cfRule>
  </conditionalFormatting>
  <conditionalFormatting sqref="O30:O38">
    <cfRule type="cellIs" dxfId="0" priority="1" operator="greaterThanOrEqual">
      <formula>0</formula>
    </cfRule>
  </conditionalFormatting>
  <pageMargins left="0.25" right="0.25" top="0.75" bottom="0.75" header="0.3" footer="0.3"/>
  <pageSetup paperSiz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9" sqref="B9"/>
    </sheetView>
  </sheetViews>
  <sheetFormatPr baseColWidth="10" defaultRowHeight="15" x14ac:dyDescent="0.25"/>
  <cols>
    <col min="1" max="1" width="36.42578125" bestFit="1" customWidth="1"/>
  </cols>
  <sheetData>
    <row r="1" spans="1:3" ht="18.75" x14ac:dyDescent="0.25">
      <c r="A1" s="9" t="s">
        <v>3</v>
      </c>
      <c r="B1" s="39">
        <f>'Serie subsidio y ahorro'!B9/10000</f>
        <v>1</v>
      </c>
      <c r="C1" s="39"/>
    </row>
    <row r="2" spans="1:3" ht="18.75" x14ac:dyDescent="0.25">
      <c r="A2" s="9" t="s">
        <v>1</v>
      </c>
      <c r="B2" s="41">
        <f>'Serie subsidio y ahorro'!B8/B1</f>
        <v>150</v>
      </c>
      <c r="C2" s="41"/>
    </row>
    <row r="3" spans="1:3" ht="18.75" x14ac:dyDescent="0.25">
      <c r="A3" s="9"/>
      <c r="B3" s="10"/>
      <c r="C3" s="10"/>
    </row>
    <row r="4" spans="1:3" ht="18.75" x14ac:dyDescent="0.25">
      <c r="A4" s="9"/>
      <c r="B4" s="11" t="s">
        <v>32</v>
      </c>
      <c r="C4" s="11" t="s">
        <v>33</v>
      </c>
    </row>
    <row r="5" spans="1:3" ht="18.75" x14ac:dyDescent="0.25">
      <c r="A5" s="9" t="s">
        <v>14</v>
      </c>
      <c r="B5" s="10">
        <v>250</v>
      </c>
      <c r="C5" s="10">
        <v>200</v>
      </c>
    </row>
    <row r="6" spans="1:3" ht="18.75" x14ac:dyDescent="0.25">
      <c r="A6" s="9" t="s">
        <v>21</v>
      </c>
      <c r="B6" s="10">
        <v>350</v>
      </c>
      <c r="C6" s="10">
        <v>300</v>
      </c>
    </row>
    <row r="7" spans="1:3" ht="18.75" x14ac:dyDescent="0.25">
      <c r="A7" s="9" t="s">
        <v>22</v>
      </c>
      <c r="B7" s="10"/>
      <c r="C7" s="10"/>
    </row>
    <row r="8" spans="1:3" ht="18.75" x14ac:dyDescent="0.25">
      <c r="A8" s="15" t="s">
        <v>17</v>
      </c>
      <c r="B8" s="26">
        <v>0.8</v>
      </c>
      <c r="C8" s="26">
        <v>0.75</v>
      </c>
    </row>
    <row r="9" spans="1:3" ht="18.75" x14ac:dyDescent="0.25">
      <c r="A9" s="15" t="s">
        <v>16</v>
      </c>
      <c r="B9" s="26">
        <v>0.75</v>
      </c>
      <c r="C9" s="26">
        <v>0.7</v>
      </c>
    </row>
    <row r="10" spans="1:3" ht="18.75" x14ac:dyDescent="0.25">
      <c r="A10" s="9" t="s">
        <v>19</v>
      </c>
      <c r="B10" s="40">
        <v>28571.7</v>
      </c>
      <c r="C10" s="40"/>
    </row>
  </sheetData>
  <mergeCells count="3">
    <mergeCell ref="B1:C1"/>
    <mergeCell ref="B10:C10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subsidio y ahorro</vt:lpstr>
      <vt:lpstr>Hoja3</vt:lpstr>
      <vt:lpstr>'Serie subsidio y ahorro'!Área_de_impresión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Araya Salazar</dc:creator>
  <cp:lastModifiedBy>José Miguel von Bischoffshausen Maluenda</cp:lastModifiedBy>
  <cp:lastPrinted>2020-03-20T19:37:45Z</cp:lastPrinted>
  <dcterms:created xsi:type="dcterms:W3CDTF">2018-06-14T22:15:12Z</dcterms:created>
  <dcterms:modified xsi:type="dcterms:W3CDTF">2020-04-03T11:10:07Z</dcterms:modified>
</cp:coreProperties>
</file>